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5480" windowHeight="9750" activeTab="0"/>
  </bookViews>
  <sheets>
    <sheet name="Список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<sst xmlns="http://schemas.openxmlformats.org/spreadsheetml/2006/main" count="124" uniqueCount="35">
  <si>
    <t>№ п/п</t>
  </si>
  <si>
    <t>Адрес</t>
  </si>
  <si>
    <t>Виды работ по капитальному ремонту общего имущества МКД, которые финансируются за счет средств фонда капитального ремонта (по установленному минимальному размеру)</t>
  </si>
  <si>
    <t>Год ввода в эксплуатацию</t>
  </si>
  <si>
    <t>Ремонт внутридомовых инженерных систем</t>
  </si>
  <si>
    <t>Ремонт сетей электроснабжения</t>
  </si>
  <si>
    <t>Год последнего ремонта</t>
  </si>
  <si>
    <t>Износ, %</t>
  </si>
  <si>
    <t>Планируемый год ремонта</t>
  </si>
  <si>
    <t>Прибор учета</t>
  </si>
  <si>
    <t>Установлен</t>
  </si>
  <si>
    <t>Ремонт сетей теплоснабжения</t>
  </si>
  <si>
    <t>Узел управления</t>
  </si>
  <si>
    <t>Ремонт сетей газоснабжения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</si>
  <si>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</si>
  <si>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</si>
  <si>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</si>
  <si>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крыши</t>
  </si>
  <si>
    <t>Ремонт или замена лифтового оборудования</t>
  </si>
  <si>
    <t>Наличие</t>
  </si>
  <si>
    <t>Ремонт подвальных помещений</t>
  </si>
  <si>
    <t>Утепление и ремонт фасадов</t>
  </si>
  <si>
    <t>Ремонт фундаментов</t>
  </si>
  <si>
    <t>Всего процент износа многоквартирного дома на основании данных обследования технического состояния МКД</t>
  </si>
  <si>
    <t>Планируемый год проведения комплексного ремонта</t>
  </si>
  <si>
    <t>Ввод сведений по капитальному ремонту</t>
  </si>
  <si>
    <t>Полностью</t>
  </si>
  <si>
    <t>Частично</t>
  </si>
  <si>
    <t>Не заполнено</t>
  </si>
  <si>
    <t>Район/Городской округ</t>
  </si>
  <si>
    <t>Всего домов</t>
  </si>
  <si>
    <t>Процент заполнения</t>
  </si>
  <si>
    <t>ИТОГО:</t>
  </si>
  <si>
    <t>МО - прибор учета или узел управления находится на балансе муниципального образования или предприятия</t>
  </si>
  <si>
    <t>Шекснинский р-н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</si>
</sst>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2" fillId="33" borderId="11" xfId="0" applyFont="1" applyFill="1" applyBorder="1" applyAlignment="1">
      <alignment horizontal="center" textRotation="90"/>
    </xf>
    <xf numFmtId="0" fontId="2" fillId="33" borderId="14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textRotation="90"/>
    </xf>
    <xf numFmtId="0" fontId="2" fillId="34" borderId="10" xfId="0" applyFont="1" applyFill="1" applyBorder="1" applyAlignment="1">
      <alignment horizontal="center" textRotation="90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left" vertical="center"/>
    </xf>
    <xf numFmtId="0" fontId="2" fillId="37" borderId="21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left" vertical="center"/>
    </xf>
    <xf numFmtId="0" fontId="4" fillId="37" borderId="19" xfId="0" applyFont="1" applyFill="1" applyBorder="1" applyAlignment="1">
      <alignment horizontal="left" vertical="center"/>
    </xf>
    <xf numFmtId="0" fontId="3" fillId="37" borderId="20" xfId="0" applyFont="1" applyFill="1" applyBorder="1" applyAlignment="1">
      <alignment horizontal="left" vertical="center"/>
    </xf>
    <xf numFmtId="0" fontId="3" fillId="37" borderId="21" xfId="0" applyFont="1" applyFill="1" applyBorder="1" applyAlignment="1">
      <alignment horizontal="left" vertical="center"/>
    </xf>
    <xf numFmtId="0" fontId="3" fillId="38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4"/>
  <sheetViews>
    <sheetView tabSelected="1" zoomScalePageLayoutView="0" workbookViewId="0" topLeftCell="A1">
      <selection activeCell="B30" sqref="B30"/>
    </sheetView>
  </sheetViews>
  <sheetFormatPr defaultColWidth="9.140625" defaultRowHeight="12.75" customHeight="1"/>
  <cols>
    <col min="1" max="1" width="7.140625" style="0" customWidth="1"/>
    <col min="2" max="2" width="30.8515625" style="0" customWidth="1"/>
    <col min="3" max="3" width="6.7109375" style="0" customWidth="1"/>
    <col min="4" max="86" width="4.57421875" style="0" customWidth="1"/>
    <col min="87" max="88" width="9.140625" style="0" customWidth="1"/>
  </cols>
  <sheetData>
    <row r="1" spans="1:88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14.25" customHeight="1">
      <c r="A2" s="27" t="s">
        <v>0</v>
      </c>
      <c r="B2" s="27" t="s">
        <v>1</v>
      </c>
      <c r="C2" s="28" t="s">
        <v>3</v>
      </c>
      <c r="D2" s="24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9" t="s">
        <v>23</v>
      </c>
      <c r="CJ2" s="29" t="s">
        <v>24</v>
      </c>
    </row>
    <row r="3" spans="1:88" ht="22.5" customHeight="1">
      <c r="A3" s="27"/>
      <c r="B3" s="27"/>
      <c r="C3" s="28"/>
      <c r="D3" s="30" t="s">
        <v>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 t="s">
        <v>17</v>
      </c>
      <c r="BS3" s="30"/>
      <c r="BT3" s="30"/>
      <c r="BU3" s="31" t="s">
        <v>18</v>
      </c>
      <c r="BV3" s="31"/>
      <c r="BW3" s="31"/>
      <c r="BX3" s="31"/>
      <c r="BY3" s="32" t="s">
        <v>20</v>
      </c>
      <c r="BZ3" s="32"/>
      <c r="CA3" s="32"/>
      <c r="CB3" s="33"/>
      <c r="CC3" s="31" t="s">
        <v>21</v>
      </c>
      <c r="CD3" s="31"/>
      <c r="CE3" s="31"/>
      <c r="CF3" s="31" t="s">
        <v>22</v>
      </c>
      <c r="CG3" s="31"/>
      <c r="CH3" s="42"/>
      <c r="CI3" s="29"/>
      <c r="CJ3" s="29"/>
    </row>
    <row r="4" spans="1:88" ht="14.25" customHeight="1">
      <c r="A4" s="27"/>
      <c r="B4" s="27"/>
      <c r="C4" s="28"/>
      <c r="D4" s="24" t="s">
        <v>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 t="s">
        <v>11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 t="s">
        <v>13</v>
      </c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 t="s">
        <v>14</v>
      </c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 t="s">
        <v>15</v>
      </c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16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30"/>
      <c r="BS4" s="30"/>
      <c r="BT4" s="30"/>
      <c r="BU4" s="31"/>
      <c r="BV4" s="31"/>
      <c r="BW4" s="31"/>
      <c r="BX4" s="31"/>
      <c r="BY4" s="34"/>
      <c r="BZ4" s="35"/>
      <c r="CA4" s="35"/>
      <c r="CB4" s="35"/>
      <c r="CC4" s="31"/>
      <c r="CD4" s="31"/>
      <c r="CE4" s="31"/>
      <c r="CF4" s="31"/>
      <c r="CG4" s="42"/>
      <c r="CH4" s="42"/>
      <c r="CI4" s="29"/>
      <c r="CJ4" s="29"/>
    </row>
    <row r="5" spans="1:88" ht="14.25" customHeight="1">
      <c r="A5" s="27"/>
      <c r="B5" s="27"/>
      <c r="C5" s="28"/>
      <c r="D5" s="17" t="s">
        <v>6</v>
      </c>
      <c r="E5" s="17" t="s">
        <v>7</v>
      </c>
      <c r="F5" s="17" t="s">
        <v>8</v>
      </c>
      <c r="G5" s="21" t="s">
        <v>9</v>
      </c>
      <c r="H5" s="22"/>
      <c r="I5" s="22"/>
      <c r="J5" s="22"/>
      <c r="K5" s="23" t="s">
        <v>12</v>
      </c>
      <c r="L5" s="23"/>
      <c r="M5" s="23"/>
      <c r="N5" s="23"/>
      <c r="O5" s="17" t="s">
        <v>6</v>
      </c>
      <c r="P5" s="17" t="s">
        <v>7</v>
      </c>
      <c r="Q5" s="17" t="s">
        <v>8</v>
      </c>
      <c r="R5" s="21" t="s">
        <v>9</v>
      </c>
      <c r="S5" s="22"/>
      <c r="T5" s="22"/>
      <c r="U5" s="22"/>
      <c r="V5" s="23" t="s">
        <v>12</v>
      </c>
      <c r="W5" s="23"/>
      <c r="X5" s="23"/>
      <c r="Y5" s="23"/>
      <c r="Z5" s="17" t="s">
        <v>6</v>
      </c>
      <c r="AA5" s="17" t="s">
        <v>7</v>
      </c>
      <c r="AB5" s="17" t="s">
        <v>8</v>
      </c>
      <c r="AC5" s="21" t="s">
        <v>9</v>
      </c>
      <c r="AD5" s="22"/>
      <c r="AE5" s="22"/>
      <c r="AF5" s="22"/>
      <c r="AG5" s="23" t="s">
        <v>12</v>
      </c>
      <c r="AH5" s="23"/>
      <c r="AI5" s="23"/>
      <c r="AJ5" s="23"/>
      <c r="AK5" s="17" t="s">
        <v>6</v>
      </c>
      <c r="AL5" s="17" t="s">
        <v>7</v>
      </c>
      <c r="AM5" s="17" t="s">
        <v>8</v>
      </c>
      <c r="AN5" s="21" t="s">
        <v>9</v>
      </c>
      <c r="AO5" s="22"/>
      <c r="AP5" s="22"/>
      <c r="AQ5" s="22"/>
      <c r="AR5" s="23" t="s">
        <v>12</v>
      </c>
      <c r="AS5" s="23"/>
      <c r="AT5" s="23"/>
      <c r="AU5" s="23"/>
      <c r="AV5" s="17" t="s">
        <v>6</v>
      </c>
      <c r="AW5" s="17" t="s">
        <v>7</v>
      </c>
      <c r="AX5" s="17" t="s">
        <v>8</v>
      </c>
      <c r="AY5" s="21" t="s">
        <v>9</v>
      </c>
      <c r="AZ5" s="22"/>
      <c r="BA5" s="22"/>
      <c r="BB5" s="22"/>
      <c r="BC5" s="23" t="s">
        <v>12</v>
      </c>
      <c r="BD5" s="23"/>
      <c r="BE5" s="23"/>
      <c r="BF5" s="23"/>
      <c r="BG5" s="17" t="s">
        <v>6</v>
      </c>
      <c r="BH5" s="17" t="s">
        <v>7</v>
      </c>
      <c r="BI5" s="17" t="s">
        <v>8</v>
      </c>
      <c r="BJ5" s="21" t="s">
        <v>9</v>
      </c>
      <c r="BK5" s="22"/>
      <c r="BL5" s="22"/>
      <c r="BM5" s="22"/>
      <c r="BN5" s="23" t="s">
        <v>12</v>
      </c>
      <c r="BO5" s="23"/>
      <c r="BP5" s="23"/>
      <c r="BQ5" s="23"/>
      <c r="BR5" s="17" t="s">
        <v>6</v>
      </c>
      <c r="BS5" s="17" t="s">
        <v>7</v>
      </c>
      <c r="BT5" s="17" t="s">
        <v>8</v>
      </c>
      <c r="BU5" s="17" t="s">
        <v>19</v>
      </c>
      <c r="BV5" s="17" t="s">
        <v>6</v>
      </c>
      <c r="BW5" s="17" t="s">
        <v>7</v>
      </c>
      <c r="BX5" s="17" t="s">
        <v>8</v>
      </c>
      <c r="BY5" s="19" t="s">
        <v>19</v>
      </c>
      <c r="BZ5" s="17" t="s">
        <v>6</v>
      </c>
      <c r="CA5" s="17" t="s">
        <v>7</v>
      </c>
      <c r="CB5" s="17" t="s">
        <v>8</v>
      </c>
      <c r="CC5" s="17" t="s">
        <v>6</v>
      </c>
      <c r="CD5" s="17" t="s">
        <v>7</v>
      </c>
      <c r="CE5" s="17" t="s">
        <v>8</v>
      </c>
      <c r="CF5" s="17" t="s">
        <v>6</v>
      </c>
      <c r="CG5" s="17" t="s">
        <v>7</v>
      </c>
      <c r="CH5" s="18" t="s">
        <v>8</v>
      </c>
      <c r="CI5" s="29"/>
      <c r="CJ5" s="29"/>
    </row>
    <row r="6" spans="1:88" ht="111.75" customHeight="1">
      <c r="A6" s="27"/>
      <c r="B6" s="27"/>
      <c r="C6" s="28"/>
      <c r="D6" s="17"/>
      <c r="E6" s="17"/>
      <c r="F6" s="17"/>
      <c r="G6" s="6" t="s">
        <v>10</v>
      </c>
      <c r="H6" s="6" t="s">
        <v>6</v>
      </c>
      <c r="I6" s="6" t="s">
        <v>7</v>
      </c>
      <c r="J6" s="6" t="s">
        <v>8</v>
      </c>
      <c r="K6" s="6" t="s">
        <v>10</v>
      </c>
      <c r="L6" s="6" t="s">
        <v>6</v>
      </c>
      <c r="M6" s="6" t="s">
        <v>7</v>
      </c>
      <c r="N6" s="6" t="s">
        <v>8</v>
      </c>
      <c r="O6" s="17"/>
      <c r="P6" s="17"/>
      <c r="Q6" s="17"/>
      <c r="R6" s="6" t="s">
        <v>10</v>
      </c>
      <c r="S6" s="6" t="s">
        <v>6</v>
      </c>
      <c r="T6" s="6" t="s">
        <v>7</v>
      </c>
      <c r="U6" s="6" t="s">
        <v>8</v>
      </c>
      <c r="V6" s="6" t="s">
        <v>10</v>
      </c>
      <c r="W6" s="6" t="s">
        <v>6</v>
      </c>
      <c r="X6" s="6" t="s">
        <v>7</v>
      </c>
      <c r="Y6" s="6" t="s">
        <v>8</v>
      </c>
      <c r="Z6" s="17"/>
      <c r="AA6" s="17"/>
      <c r="AB6" s="17"/>
      <c r="AC6" s="6" t="s">
        <v>10</v>
      </c>
      <c r="AD6" s="6" t="s">
        <v>6</v>
      </c>
      <c r="AE6" s="6" t="s">
        <v>7</v>
      </c>
      <c r="AF6" s="6" t="s">
        <v>8</v>
      </c>
      <c r="AG6" s="6" t="s">
        <v>10</v>
      </c>
      <c r="AH6" s="6" t="s">
        <v>6</v>
      </c>
      <c r="AI6" s="6" t="s">
        <v>7</v>
      </c>
      <c r="AJ6" s="6" t="s">
        <v>8</v>
      </c>
      <c r="AK6" s="17"/>
      <c r="AL6" s="17"/>
      <c r="AM6" s="17"/>
      <c r="AN6" s="6" t="s">
        <v>10</v>
      </c>
      <c r="AO6" s="6" t="s">
        <v>6</v>
      </c>
      <c r="AP6" s="6" t="s">
        <v>7</v>
      </c>
      <c r="AQ6" s="6" t="s">
        <v>8</v>
      </c>
      <c r="AR6" s="6" t="s">
        <v>10</v>
      </c>
      <c r="AS6" s="6" t="s">
        <v>6</v>
      </c>
      <c r="AT6" s="6" t="s">
        <v>7</v>
      </c>
      <c r="AU6" s="6" t="s">
        <v>8</v>
      </c>
      <c r="AV6" s="17"/>
      <c r="AW6" s="17"/>
      <c r="AX6" s="17"/>
      <c r="AY6" s="6" t="s">
        <v>10</v>
      </c>
      <c r="AZ6" s="6" t="s">
        <v>6</v>
      </c>
      <c r="BA6" s="6" t="s">
        <v>7</v>
      </c>
      <c r="BB6" s="6" t="s">
        <v>8</v>
      </c>
      <c r="BC6" s="6" t="s">
        <v>10</v>
      </c>
      <c r="BD6" s="6" t="s">
        <v>6</v>
      </c>
      <c r="BE6" s="6" t="s">
        <v>7</v>
      </c>
      <c r="BF6" s="6" t="s">
        <v>8</v>
      </c>
      <c r="BG6" s="17"/>
      <c r="BH6" s="17"/>
      <c r="BI6" s="17"/>
      <c r="BJ6" s="6" t="s">
        <v>10</v>
      </c>
      <c r="BK6" s="6" t="s">
        <v>6</v>
      </c>
      <c r="BL6" s="6" t="s">
        <v>7</v>
      </c>
      <c r="BM6" s="6" t="s">
        <v>8</v>
      </c>
      <c r="BN6" s="6" t="s">
        <v>10</v>
      </c>
      <c r="BO6" s="6" t="s">
        <v>6</v>
      </c>
      <c r="BP6" s="6" t="s">
        <v>7</v>
      </c>
      <c r="BQ6" s="6" t="s">
        <v>8</v>
      </c>
      <c r="BR6" s="17"/>
      <c r="BS6" s="17"/>
      <c r="BT6" s="17"/>
      <c r="BU6" s="17"/>
      <c r="BV6" s="17"/>
      <c r="BW6" s="17"/>
      <c r="BX6" s="17"/>
      <c r="BY6" s="20"/>
      <c r="BZ6" s="17"/>
      <c r="CA6" s="17"/>
      <c r="CB6" s="17"/>
      <c r="CC6" s="17"/>
      <c r="CD6" s="17"/>
      <c r="CE6" s="17"/>
      <c r="CF6" s="17"/>
      <c r="CG6" s="17"/>
      <c r="CH6" s="18"/>
      <c r="CI6" s="29"/>
      <c r="CJ6" s="29"/>
    </row>
    <row r="7" spans="1:88" ht="11.2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  <c r="AB7" s="2">
        <v>28</v>
      </c>
      <c r="AC7" s="2">
        <v>29</v>
      </c>
      <c r="AD7" s="2">
        <v>30</v>
      </c>
      <c r="AE7" s="2">
        <v>31</v>
      </c>
      <c r="AF7" s="2">
        <v>32</v>
      </c>
      <c r="AG7" s="2">
        <v>33</v>
      </c>
      <c r="AH7" s="2">
        <v>34</v>
      </c>
      <c r="AI7" s="2">
        <v>35</v>
      </c>
      <c r="AJ7" s="2">
        <v>36</v>
      </c>
      <c r="AK7" s="2">
        <v>37</v>
      </c>
      <c r="AL7" s="2">
        <v>38</v>
      </c>
      <c r="AM7" s="2">
        <v>39</v>
      </c>
      <c r="AN7" s="2">
        <v>40</v>
      </c>
      <c r="AO7" s="2">
        <v>41</v>
      </c>
      <c r="AP7" s="2">
        <v>42</v>
      </c>
      <c r="AQ7" s="2">
        <v>43</v>
      </c>
      <c r="AR7" s="2">
        <v>44</v>
      </c>
      <c r="AS7" s="2">
        <v>45</v>
      </c>
      <c r="AT7" s="2">
        <v>46</v>
      </c>
      <c r="AU7" s="2">
        <v>47</v>
      </c>
      <c r="AV7" s="2">
        <v>48</v>
      </c>
      <c r="AW7" s="2">
        <v>49</v>
      </c>
      <c r="AX7" s="2">
        <v>50</v>
      </c>
      <c r="AY7" s="2">
        <v>51</v>
      </c>
      <c r="AZ7" s="2">
        <v>52</v>
      </c>
      <c r="BA7" s="2">
        <v>53</v>
      </c>
      <c r="BB7" s="2">
        <v>54</v>
      </c>
      <c r="BC7" s="2">
        <v>55</v>
      </c>
      <c r="BD7" s="2">
        <v>56</v>
      </c>
      <c r="BE7" s="2">
        <v>57</v>
      </c>
      <c r="BF7" s="2">
        <v>58</v>
      </c>
      <c r="BG7" s="2">
        <v>59</v>
      </c>
      <c r="BH7" s="2">
        <v>60</v>
      </c>
      <c r="BI7" s="2">
        <v>61</v>
      </c>
      <c r="BJ7" s="2">
        <v>62</v>
      </c>
      <c r="BK7" s="2">
        <v>63</v>
      </c>
      <c r="BL7" s="2">
        <v>64</v>
      </c>
      <c r="BM7" s="2">
        <v>65</v>
      </c>
      <c r="BN7" s="2">
        <v>66</v>
      </c>
      <c r="BO7" s="2">
        <v>67</v>
      </c>
      <c r="BP7" s="2">
        <v>68</v>
      </c>
      <c r="BQ7" s="2">
        <v>69</v>
      </c>
      <c r="BR7" s="2">
        <v>70</v>
      </c>
      <c r="BS7" s="2">
        <v>71</v>
      </c>
      <c r="BT7" s="2">
        <v>72</v>
      </c>
      <c r="BU7" s="2">
        <v>73</v>
      </c>
      <c r="BV7" s="2">
        <v>74</v>
      </c>
      <c r="BW7" s="2">
        <v>75</v>
      </c>
      <c r="BX7" s="2">
        <v>76</v>
      </c>
      <c r="BY7" s="2">
        <v>77</v>
      </c>
      <c r="BZ7" s="2">
        <v>78</v>
      </c>
      <c r="CA7" s="2">
        <v>79</v>
      </c>
      <c r="CB7" s="2">
        <v>80</v>
      </c>
      <c r="CC7" s="2">
        <v>81</v>
      </c>
      <c r="CD7" s="2">
        <v>82</v>
      </c>
      <c r="CE7" s="2">
        <v>83</v>
      </c>
      <c r="CF7" s="2">
        <v>84</v>
      </c>
      <c r="CG7" s="2">
        <v>85</v>
      </c>
      <c r="CH7" s="2">
        <v>86</v>
      </c>
      <c r="CI7" s="2">
        <v>87</v>
      </c>
      <c r="CJ7" s="2">
        <v>88</v>
      </c>
    </row>
    <row r="8" spans="1:88" ht="12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88" ht="11.2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</row>
    <row r="10" spans="1:88" ht="11.25" customHeigh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</row>
    <row r="11" spans="1:88" ht="11.2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</row>
    <row r="12" spans="1:88" ht="11.2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</row>
    <row r="13" spans="1:88" ht="11.2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</row>
    <row r="14" spans="1:88" ht="11.25" customHeight="1">
      <c r="A14" s="3" t="str">
        <f>"1.43"</f>
        <v>1.43</v>
      </c>
      <c r="B14" s="4" t="str">
        <f>"п. Подгорный, д.16"</f>
        <v>п. Подгорный, д.16</v>
      </c>
      <c r="C14" s="7" t="str">
        <f>"1992"</f>
        <v>1992</v>
      </c>
      <c r="D14" s="5" t="str">
        <f>"1992"</f>
        <v>1992</v>
      </c>
      <c r="E14" s="5" t="str">
        <f>"52,00"</f>
        <v>52,00</v>
      </c>
      <c r="F14" s="5" t="str">
        <f>"2036"</f>
        <v>2036</v>
      </c>
      <c r="G14" s="5" t="str">
        <f>"да"</f>
        <v>да</v>
      </c>
      <c r="H14" s="5" t="str">
        <f>"2009"</f>
        <v>2009</v>
      </c>
      <c r="I14" s="5" t="str">
        <f>"40,00"</f>
        <v>40,00</v>
      </c>
      <c r="J14" s="5" t="str">
        <f>"2033"</f>
        <v>2033</v>
      </c>
      <c r="K14" s="5" t="str">
        <f aca="true" t="shared" si="0" ref="K14:K24">"нет"</f>
        <v>нет</v>
      </c>
      <c r="L14" s="5">
        <f>""</f>
      </c>
      <c r="M14" s="5">
        <f>""</f>
      </c>
      <c r="N14" s="5">
        <f>""</f>
      </c>
      <c r="O14" s="8" t="str">
        <f>"1992"</f>
        <v>1992</v>
      </c>
      <c r="P14" s="5" t="str">
        <f>"52,00"</f>
        <v>52,00</v>
      </c>
      <c r="Q14" s="5" t="str">
        <f>"2018"</f>
        <v>2018</v>
      </c>
      <c r="R14" s="5" t="str">
        <f aca="true" t="shared" si="1" ref="R14:R24">"нет"</f>
        <v>нет</v>
      </c>
      <c r="S14" s="5">
        <f>""</f>
      </c>
      <c r="T14" s="5">
        <f>""</f>
      </c>
      <c r="U14" s="5" t="str">
        <f>"2018"</f>
        <v>2018</v>
      </c>
      <c r="V14" s="5" t="str">
        <f aca="true" t="shared" si="2" ref="V14:V24">"нет"</f>
        <v>нет</v>
      </c>
      <c r="W14" s="5">
        <f>""</f>
      </c>
      <c r="X14" s="5">
        <f>""</f>
      </c>
      <c r="Y14" s="9" t="str">
        <f>"2018"</f>
        <v>2018</v>
      </c>
      <c r="Z14" s="5" t="str">
        <f aca="true" t="shared" si="3" ref="Z14:Z24">"1992"</f>
        <v>1992</v>
      </c>
      <c r="AA14" s="5" t="str">
        <f aca="true" t="shared" si="4" ref="AA14:AA24">"50,00"</f>
        <v>50,00</v>
      </c>
      <c r="AB14" s="5" t="str">
        <f>"2015"</f>
        <v>2015</v>
      </c>
      <c r="AC14" s="5" t="str">
        <f aca="true" t="shared" si="5" ref="AC14:AC24">"нет"</f>
        <v>нет</v>
      </c>
      <c r="AD14" s="5">
        <f>""</f>
      </c>
      <c r="AE14" s="5">
        <f>""</f>
      </c>
      <c r="AF14" s="5">
        <f>""</f>
      </c>
      <c r="AG14" s="5" t="str">
        <f aca="true" t="shared" si="6" ref="AG14:AG24">"нет"</f>
        <v>нет</v>
      </c>
      <c r="AH14" s="5">
        <f>""</f>
      </c>
      <c r="AI14" s="5">
        <f>""</f>
      </c>
      <c r="AJ14" s="5" t="str">
        <f>"2015"</f>
        <v>2015</v>
      </c>
      <c r="AK14" s="8" t="str">
        <f>"1992"</f>
        <v>1992</v>
      </c>
      <c r="AL14" s="5" t="str">
        <f>"75,00"</f>
        <v>75,00</v>
      </c>
      <c r="AM14" s="5" t="str">
        <f>"2022"</f>
        <v>2022</v>
      </c>
      <c r="AN14" s="5" t="str">
        <f>"да"</f>
        <v>да</v>
      </c>
      <c r="AO14" s="5" t="str">
        <f>"2012"</f>
        <v>2012</v>
      </c>
      <c r="AP14" s="5" t="str">
        <f>"10,00"</f>
        <v>10,00</v>
      </c>
      <c r="AQ14" s="5" t="str">
        <f>"2022"</f>
        <v>2022</v>
      </c>
      <c r="AR14" s="5" t="str">
        <f aca="true" t="shared" si="7" ref="AR14:AR24">"нет"</f>
        <v>нет</v>
      </c>
      <c r="AS14" s="5">
        <f>""</f>
      </c>
      <c r="AT14" s="5">
        <f>""</f>
      </c>
      <c r="AU14" s="5">
        <f>""</f>
      </c>
      <c r="AV14" s="5" t="str">
        <f aca="true" t="shared" si="8" ref="AV14:AX22">"х"</f>
        <v>х</v>
      </c>
      <c r="AW14" s="5" t="str">
        <f t="shared" si="8"/>
        <v>х</v>
      </c>
      <c r="AX14" s="5" t="str">
        <f t="shared" si="8"/>
        <v>х</v>
      </c>
      <c r="AY14" s="5" t="str">
        <f aca="true" t="shared" si="9" ref="AY14:AY24">"нет"</f>
        <v>нет</v>
      </c>
      <c r="AZ14" s="5" t="str">
        <f aca="true" t="shared" si="10" ref="AZ14:BB22">"х"</f>
        <v>х</v>
      </c>
      <c r="BA14" s="5" t="str">
        <f t="shared" si="10"/>
        <v>х</v>
      </c>
      <c r="BB14" s="5" t="str">
        <f t="shared" si="10"/>
        <v>х</v>
      </c>
      <c r="BC14" s="5" t="str">
        <f>"нет"</f>
        <v>нет</v>
      </c>
      <c r="BD14" s="5" t="str">
        <f aca="true" t="shared" si="11" ref="BD14:BF22">"х"</f>
        <v>х</v>
      </c>
      <c r="BE14" s="5" t="str">
        <f t="shared" si="11"/>
        <v>х</v>
      </c>
      <c r="BF14" s="5" t="str">
        <f t="shared" si="11"/>
        <v>х</v>
      </c>
      <c r="BG14" s="5" t="str">
        <f>"1992"</f>
        <v>1992</v>
      </c>
      <c r="BH14" s="5" t="str">
        <f>"52,00"</f>
        <v>52,00</v>
      </c>
      <c r="BI14" s="5" t="str">
        <f>"2032"</f>
        <v>2032</v>
      </c>
      <c r="BJ14" s="5" t="str">
        <f aca="true" t="shared" si="12" ref="BJ14:BJ24">"нет"</f>
        <v>нет</v>
      </c>
      <c r="BK14" s="5">
        <f>""</f>
      </c>
      <c r="BL14" s="5">
        <f>""</f>
      </c>
      <c r="BM14" s="5">
        <f>""</f>
      </c>
      <c r="BN14" s="5" t="str">
        <f aca="true" t="shared" si="13" ref="BN14:BN24">"нет"</f>
        <v>нет</v>
      </c>
      <c r="BO14" s="5">
        <f>""</f>
      </c>
      <c r="BP14" s="5">
        <f>""</f>
      </c>
      <c r="BQ14" s="5">
        <f>""</f>
      </c>
      <c r="BR14" s="5" t="str">
        <f>"1992"</f>
        <v>1992</v>
      </c>
      <c r="BS14" s="5" t="str">
        <f>"70,00"</f>
        <v>70,00</v>
      </c>
      <c r="BT14" s="5" t="str">
        <f>"2033"</f>
        <v>2033</v>
      </c>
      <c r="BU14" s="5" t="str">
        <f aca="true" t="shared" si="14" ref="BU14:BU24">"нет"</f>
        <v>нет</v>
      </c>
      <c r="BV14" s="5" t="str">
        <f aca="true" t="shared" si="15" ref="BV14:BX24">"x"</f>
        <v>x</v>
      </c>
      <c r="BW14" s="5" t="str">
        <f t="shared" si="15"/>
        <v>x</v>
      </c>
      <c r="BX14" s="5" t="str">
        <f t="shared" si="15"/>
        <v>x</v>
      </c>
      <c r="BY14" s="5" t="str">
        <f aca="true" t="shared" si="16" ref="BY14:BY24">"нет"</f>
        <v>нет</v>
      </c>
      <c r="BZ14" s="5" t="str">
        <f>"1992"</f>
        <v>1992</v>
      </c>
      <c r="CA14" s="5" t="str">
        <f>"35,00"</f>
        <v>35,00</v>
      </c>
      <c r="CB14" s="5" t="str">
        <f>"2017"</f>
        <v>2017</v>
      </c>
      <c r="CC14" s="5" t="str">
        <f>"1992"</f>
        <v>1992</v>
      </c>
      <c r="CD14" s="5" t="str">
        <f>"70,00"</f>
        <v>70,00</v>
      </c>
      <c r="CE14" s="5" t="str">
        <f>"2040"</f>
        <v>2040</v>
      </c>
      <c r="CF14" s="5" t="str">
        <f>"1992"</f>
        <v>1992</v>
      </c>
      <c r="CG14" s="5" t="str">
        <f>"35,00"</f>
        <v>35,00</v>
      </c>
      <c r="CH14" s="5" t="str">
        <f>"2042"</f>
        <v>2042</v>
      </c>
      <c r="CI14" s="5" t="str">
        <f>"22,00"</f>
        <v>22,00</v>
      </c>
      <c r="CJ14" s="5">
        <f>""</f>
      </c>
    </row>
    <row r="15" spans="1:88" ht="11.25" customHeight="1">
      <c r="A15" s="3" t="str">
        <f>"1.44"</f>
        <v>1.44</v>
      </c>
      <c r="B15" s="4" t="str">
        <f>"п. Подгорный, д.3"</f>
        <v>п. Подгорный, д.3</v>
      </c>
      <c r="C15" s="7" t="str">
        <f>"1980"</f>
        <v>1980</v>
      </c>
      <c r="D15" s="5" t="str">
        <f>"1980"</f>
        <v>1980</v>
      </c>
      <c r="E15" s="5" t="str">
        <f>"75,00"</f>
        <v>75,00</v>
      </c>
      <c r="F15" s="5" t="str">
        <f>"2026"</f>
        <v>2026</v>
      </c>
      <c r="G15" s="5" t="str">
        <f>"да"</f>
        <v>да</v>
      </c>
      <c r="H15" s="5" t="str">
        <f>"2009"</f>
        <v>2009</v>
      </c>
      <c r="I15" s="5" t="str">
        <f>"40,00"</f>
        <v>40,00</v>
      </c>
      <c r="J15" s="5" t="str">
        <f>"2020"</f>
        <v>2020</v>
      </c>
      <c r="K15" s="5" t="str">
        <f t="shared" si="0"/>
        <v>нет</v>
      </c>
      <c r="L15" s="5">
        <f>""</f>
      </c>
      <c r="M15" s="5">
        <f>""</f>
      </c>
      <c r="N15" s="5">
        <f>""</f>
      </c>
      <c r="O15" s="8" t="str">
        <f>"1980"</f>
        <v>1980</v>
      </c>
      <c r="P15" s="5" t="str">
        <f>"75,00"</f>
        <v>75,00</v>
      </c>
      <c r="Q15" s="5" t="str">
        <f>"2021"</f>
        <v>2021</v>
      </c>
      <c r="R15" s="5" t="str">
        <f t="shared" si="1"/>
        <v>нет</v>
      </c>
      <c r="S15" s="5">
        <f>""</f>
      </c>
      <c r="T15" s="5">
        <f>""</f>
      </c>
      <c r="U15" s="5" t="str">
        <f>"2015"</f>
        <v>2015</v>
      </c>
      <c r="V15" s="5" t="str">
        <f t="shared" si="2"/>
        <v>нет</v>
      </c>
      <c r="W15" s="5">
        <f>""</f>
      </c>
      <c r="X15" s="5">
        <f>""</f>
      </c>
      <c r="Y15" s="9">
        <f>""</f>
      </c>
      <c r="Z15" s="5" t="str">
        <f t="shared" si="3"/>
        <v>1992</v>
      </c>
      <c r="AA15" s="5" t="str">
        <f t="shared" si="4"/>
        <v>50,00</v>
      </c>
      <c r="AB15" s="5" t="str">
        <f>"2026"</f>
        <v>2026</v>
      </c>
      <c r="AC15" s="5" t="str">
        <f t="shared" si="5"/>
        <v>нет</v>
      </c>
      <c r="AD15" s="5">
        <f>""</f>
      </c>
      <c r="AE15" s="5">
        <f>""</f>
      </c>
      <c r="AF15" s="5" t="str">
        <f>"2016"</f>
        <v>2016</v>
      </c>
      <c r="AG15" s="5" t="str">
        <f t="shared" si="6"/>
        <v>нет</v>
      </c>
      <c r="AH15" s="5">
        <f>""</f>
      </c>
      <c r="AI15" s="5">
        <f>""</f>
      </c>
      <c r="AJ15" s="5">
        <f>""</f>
      </c>
      <c r="AK15" s="8" t="str">
        <f>"2010"</f>
        <v>2010</v>
      </c>
      <c r="AL15" s="5" t="str">
        <f>"10,00"</f>
        <v>10,00</v>
      </c>
      <c r="AM15" s="5" t="str">
        <f>"2040"</f>
        <v>2040</v>
      </c>
      <c r="AN15" s="5" t="str">
        <f>"да"</f>
        <v>да</v>
      </c>
      <c r="AO15" s="5" t="str">
        <f>"2012"</f>
        <v>2012</v>
      </c>
      <c r="AP15" s="5" t="str">
        <f>"10,00"</f>
        <v>10,00</v>
      </c>
      <c r="AQ15" s="5" t="str">
        <f>"2040"</f>
        <v>2040</v>
      </c>
      <c r="AR15" s="5" t="str">
        <f t="shared" si="7"/>
        <v>нет</v>
      </c>
      <c r="AS15" s="5">
        <f>""</f>
      </c>
      <c r="AT15" s="5">
        <f>""</f>
      </c>
      <c r="AU15" s="5">
        <f>""</f>
      </c>
      <c r="AV15" s="5" t="str">
        <f t="shared" si="8"/>
        <v>х</v>
      </c>
      <c r="AW15" s="5" t="str">
        <f t="shared" si="8"/>
        <v>х</v>
      </c>
      <c r="AX15" s="5" t="str">
        <f t="shared" si="8"/>
        <v>х</v>
      </c>
      <c r="AY15" s="5" t="str">
        <f t="shared" si="9"/>
        <v>нет</v>
      </c>
      <c r="AZ15" s="5" t="str">
        <f t="shared" si="10"/>
        <v>х</v>
      </c>
      <c r="BA15" s="5" t="str">
        <f t="shared" si="10"/>
        <v>х</v>
      </c>
      <c r="BB15" s="5" t="str">
        <f t="shared" si="10"/>
        <v>х</v>
      </c>
      <c r="BC15" s="5" t="str">
        <f>"нет"</f>
        <v>нет</v>
      </c>
      <c r="BD15" s="5" t="str">
        <f t="shared" si="11"/>
        <v>х</v>
      </c>
      <c r="BE15" s="5" t="str">
        <f t="shared" si="11"/>
        <v>х</v>
      </c>
      <c r="BF15" s="5" t="str">
        <f t="shared" si="11"/>
        <v>х</v>
      </c>
      <c r="BG15" s="5" t="str">
        <f>"1980"</f>
        <v>1980</v>
      </c>
      <c r="BH15" s="5" t="str">
        <f>"75,00"</f>
        <v>75,00</v>
      </c>
      <c r="BI15" s="5" t="str">
        <f>"2020"</f>
        <v>2020</v>
      </c>
      <c r="BJ15" s="5" t="str">
        <f t="shared" si="12"/>
        <v>нет</v>
      </c>
      <c r="BK15" s="5">
        <f>""</f>
      </c>
      <c r="BL15" s="5">
        <f>""</f>
      </c>
      <c r="BM15" s="5">
        <f>""</f>
      </c>
      <c r="BN15" s="5" t="str">
        <f t="shared" si="13"/>
        <v>нет</v>
      </c>
      <c r="BO15" s="5">
        <f>""</f>
      </c>
      <c r="BP15" s="5">
        <f>""</f>
      </c>
      <c r="BQ15" s="5">
        <f>""</f>
      </c>
      <c r="BR15" s="5" t="str">
        <f>"1980"</f>
        <v>1980</v>
      </c>
      <c r="BS15" s="5" t="str">
        <f>"75,00"</f>
        <v>75,00</v>
      </c>
      <c r="BT15" s="5" t="str">
        <f>"2015"</f>
        <v>2015</v>
      </c>
      <c r="BU15" s="5" t="str">
        <f t="shared" si="14"/>
        <v>нет</v>
      </c>
      <c r="BV15" s="5" t="str">
        <f t="shared" si="15"/>
        <v>x</v>
      </c>
      <c r="BW15" s="5" t="str">
        <f t="shared" si="15"/>
        <v>x</v>
      </c>
      <c r="BX15" s="5" t="str">
        <f t="shared" si="15"/>
        <v>x</v>
      </c>
      <c r="BY15" s="5" t="str">
        <f t="shared" si="16"/>
        <v>нет</v>
      </c>
      <c r="BZ15" s="5" t="str">
        <f aca="true" t="shared" si="17" ref="BZ15:CB16">"x"</f>
        <v>x</v>
      </c>
      <c r="CA15" s="5" t="str">
        <f t="shared" si="17"/>
        <v>x</v>
      </c>
      <c r="CB15" s="5" t="str">
        <f t="shared" si="17"/>
        <v>x</v>
      </c>
      <c r="CC15" s="5" t="str">
        <f>"1980"</f>
        <v>1980</v>
      </c>
      <c r="CD15" s="5" t="str">
        <f>"75,00"</f>
        <v>75,00</v>
      </c>
      <c r="CE15" s="5" t="str">
        <f>"2035"</f>
        <v>2035</v>
      </c>
      <c r="CF15" s="5" t="str">
        <f>"1980"</f>
        <v>1980</v>
      </c>
      <c r="CG15" s="5" t="str">
        <f>"56,00"</f>
        <v>56,00</v>
      </c>
      <c r="CH15" s="5" t="str">
        <f>"2021"</f>
        <v>2021</v>
      </c>
      <c r="CI15" s="5" t="str">
        <f>"37,00"</f>
        <v>37,00</v>
      </c>
      <c r="CJ15" s="5">
        <f>""</f>
      </c>
    </row>
    <row r="16" spans="1:88" ht="11.25" customHeight="1">
      <c r="A16" s="3" t="str">
        <f>"1.45"</f>
        <v>1.45</v>
      </c>
      <c r="B16" s="4" t="str">
        <f>"п. Подгорный, д.31"</f>
        <v>п. Подгорный, д.31</v>
      </c>
      <c r="C16" s="7" t="str">
        <f>"1969"</f>
        <v>1969</v>
      </c>
      <c r="D16" s="5" t="str">
        <f>"1969"</f>
        <v>1969</v>
      </c>
      <c r="E16" s="5" t="str">
        <f>"75,00"</f>
        <v>75,00</v>
      </c>
      <c r="F16" s="5" t="str">
        <f>"2019"</f>
        <v>2019</v>
      </c>
      <c r="G16" s="5" t="str">
        <f>"да"</f>
        <v>да</v>
      </c>
      <c r="H16" s="5" t="str">
        <f>"2009"</f>
        <v>2009</v>
      </c>
      <c r="I16" s="5" t="str">
        <f>"40,00"</f>
        <v>40,00</v>
      </c>
      <c r="J16" s="5" t="str">
        <f>"2019"</f>
        <v>2019</v>
      </c>
      <c r="K16" s="5" t="str">
        <f t="shared" si="0"/>
        <v>нет</v>
      </c>
      <c r="L16" s="5">
        <f>""</f>
      </c>
      <c r="M16" s="5">
        <f>""</f>
      </c>
      <c r="N16" s="5">
        <f>""</f>
      </c>
      <c r="O16" s="8" t="str">
        <f>"1969"</f>
        <v>1969</v>
      </c>
      <c r="P16" s="5" t="str">
        <f>"75,00"</f>
        <v>75,00</v>
      </c>
      <c r="Q16" s="5" t="str">
        <f>"2016"</f>
        <v>2016</v>
      </c>
      <c r="R16" s="5" t="str">
        <f t="shared" si="1"/>
        <v>нет</v>
      </c>
      <c r="S16" s="5">
        <f>""</f>
      </c>
      <c r="T16" s="5">
        <f>""</f>
      </c>
      <c r="U16" s="5" t="str">
        <f>"2016"</f>
        <v>2016</v>
      </c>
      <c r="V16" s="5" t="str">
        <f t="shared" si="2"/>
        <v>нет</v>
      </c>
      <c r="W16" s="5">
        <f>""</f>
      </c>
      <c r="X16" s="5">
        <f>""</f>
      </c>
      <c r="Y16" s="9">
        <f>""</f>
      </c>
      <c r="Z16" s="5" t="str">
        <f t="shared" si="3"/>
        <v>1992</v>
      </c>
      <c r="AA16" s="5" t="str">
        <f t="shared" si="4"/>
        <v>50,00</v>
      </c>
      <c r="AB16" s="5" t="str">
        <f>"2027"</f>
        <v>2027</v>
      </c>
      <c r="AC16" s="5" t="str">
        <f t="shared" si="5"/>
        <v>нет</v>
      </c>
      <c r="AD16" s="5">
        <f>""</f>
      </c>
      <c r="AE16" s="5">
        <f>""</f>
      </c>
      <c r="AF16" s="5" t="str">
        <f>"2027"</f>
        <v>2027</v>
      </c>
      <c r="AG16" s="5" t="str">
        <f t="shared" si="6"/>
        <v>нет</v>
      </c>
      <c r="AH16" s="5">
        <f>""</f>
      </c>
      <c r="AI16" s="5">
        <f>""</f>
      </c>
      <c r="AJ16" s="5">
        <f>""</f>
      </c>
      <c r="AK16" s="8" t="str">
        <f>"2010"</f>
        <v>2010</v>
      </c>
      <c r="AL16" s="5" t="str">
        <f>"10,00"</f>
        <v>10,00</v>
      </c>
      <c r="AM16" s="5" t="str">
        <f>"2041"</f>
        <v>2041</v>
      </c>
      <c r="AN16" s="5" t="str">
        <f>"нет"</f>
        <v>нет</v>
      </c>
      <c r="AO16" s="5">
        <f>""</f>
      </c>
      <c r="AP16" s="5">
        <f>""</f>
      </c>
      <c r="AQ16" s="5" t="str">
        <f>"2017"</f>
        <v>2017</v>
      </c>
      <c r="AR16" s="5" t="str">
        <f t="shared" si="7"/>
        <v>нет</v>
      </c>
      <c r="AS16" s="5">
        <f>""</f>
      </c>
      <c r="AT16" s="5">
        <f>""</f>
      </c>
      <c r="AU16" s="5">
        <f>""</f>
      </c>
      <c r="AV16" s="5" t="str">
        <f t="shared" si="8"/>
        <v>х</v>
      </c>
      <c r="AW16" s="5" t="str">
        <f t="shared" si="8"/>
        <v>х</v>
      </c>
      <c r="AX16" s="5" t="str">
        <f t="shared" si="8"/>
        <v>х</v>
      </c>
      <c r="AY16" s="5" t="str">
        <f t="shared" si="9"/>
        <v>нет</v>
      </c>
      <c r="AZ16" s="5" t="str">
        <f t="shared" si="10"/>
        <v>х</v>
      </c>
      <c r="BA16" s="5" t="str">
        <f t="shared" si="10"/>
        <v>х</v>
      </c>
      <c r="BB16" s="5" t="str">
        <f t="shared" si="10"/>
        <v>х</v>
      </c>
      <c r="BC16" s="5" t="str">
        <f>"х"</f>
        <v>х</v>
      </c>
      <c r="BD16" s="5" t="str">
        <f t="shared" si="11"/>
        <v>х</v>
      </c>
      <c r="BE16" s="5" t="str">
        <f t="shared" si="11"/>
        <v>х</v>
      </c>
      <c r="BF16" s="5" t="str">
        <f t="shared" si="11"/>
        <v>х</v>
      </c>
      <c r="BG16" s="5" t="str">
        <f>"1969"</f>
        <v>1969</v>
      </c>
      <c r="BH16" s="5" t="str">
        <f>"75,00"</f>
        <v>75,00</v>
      </c>
      <c r="BI16" s="5" t="str">
        <f>"2025"</f>
        <v>2025</v>
      </c>
      <c r="BJ16" s="5" t="str">
        <f t="shared" si="12"/>
        <v>нет</v>
      </c>
      <c r="BK16" s="5">
        <f>""</f>
      </c>
      <c r="BL16" s="5">
        <f>""</f>
      </c>
      <c r="BM16" s="5">
        <f>""</f>
      </c>
      <c r="BN16" s="5" t="str">
        <f t="shared" si="13"/>
        <v>нет</v>
      </c>
      <c r="BO16" s="5">
        <f>""</f>
      </c>
      <c r="BP16" s="5">
        <f>""</f>
      </c>
      <c r="BQ16" s="5">
        <f>""</f>
      </c>
      <c r="BR16" s="5" t="str">
        <f>"2005"</f>
        <v>2005</v>
      </c>
      <c r="BS16" s="5" t="str">
        <f>"26,00"</f>
        <v>26,00</v>
      </c>
      <c r="BT16" s="5" t="str">
        <f>"2041"</f>
        <v>2041</v>
      </c>
      <c r="BU16" s="5" t="str">
        <f t="shared" si="14"/>
        <v>нет</v>
      </c>
      <c r="BV16" s="5" t="str">
        <f t="shared" si="15"/>
        <v>x</v>
      </c>
      <c r="BW16" s="5" t="str">
        <f t="shared" si="15"/>
        <v>x</v>
      </c>
      <c r="BX16" s="5" t="str">
        <f t="shared" si="15"/>
        <v>x</v>
      </c>
      <c r="BY16" s="5" t="str">
        <f t="shared" si="16"/>
        <v>нет</v>
      </c>
      <c r="BZ16" s="5" t="str">
        <f t="shared" si="17"/>
        <v>x</v>
      </c>
      <c r="CA16" s="5" t="str">
        <f t="shared" si="17"/>
        <v>x</v>
      </c>
      <c r="CB16" s="5" t="str">
        <f t="shared" si="17"/>
        <v>x</v>
      </c>
      <c r="CC16" s="5" t="str">
        <f>"1969"</f>
        <v>1969</v>
      </c>
      <c r="CD16" s="5" t="str">
        <f>"60,00"</f>
        <v>60,00</v>
      </c>
      <c r="CE16" s="5" t="str">
        <f>"2036"</f>
        <v>2036</v>
      </c>
      <c r="CF16" s="5" t="str">
        <f>"1969"</f>
        <v>1969</v>
      </c>
      <c r="CG16" s="5" t="str">
        <f>"73,00"</f>
        <v>73,00</v>
      </c>
      <c r="CH16" s="5" t="str">
        <f>"2029"</f>
        <v>2029</v>
      </c>
      <c r="CI16" s="5" t="str">
        <f>"0,00"</f>
        <v>0,00</v>
      </c>
      <c r="CJ16" s="5">
        <f>""</f>
      </c>
    </row>
    <row r="17" spans="1:88" ht="11.25" customHeight="1">
      <c r="A17" s="3" t="str">
        <f>"1.46"</f>
        <v>1.46</v>
      </c>
      <c r="B17" s="4" t="str">
        <f>"п. Подгорный, д.32"</f>
        <v>п. Подгорный, д.32</v>
      </c>
      <c r="C17" s="7" t="str">
        <f>"1971"</f>
        <v>1971</v>
      </c>
      <c r="D17" s="5" t="str">
        <f>"1971"</f>
        <v>1971</v>
      </c>
      <c r="E17" s="5" t="str">
        <f>"75,00"</f>
        <v>75,00</v>
      </c>
      <c r="F17" s="5" t="str">
        <f>"2019"</f>
        <v>2019</v>
      </c>
      <c r="G17" s="5" t="str">
        <f>"да"</f>
        <v>да</v>
      </c>
      <c r="H17" s="5" t="str">
        <f>"2009"</f>
        <v>2009</v>
      </c>
      <c r="I17" s="5" t="str">
        <f>"40,00"</f>
        <v>40,00</v>
      </c>
      <c r="J17" s="5" t="str">
        <f>"2019"</f>
        <v>2019</v>
      </c>
      <c r="K17" s="5" t="str">
        <f t="shared" si="0"/>
        <v>нет</v>
      </c>
      <c r="L17" s="5">
        <f>""</f>
      </c>
      <c r="M17" s="5">
        <f>""</f>
      </c>
      <c r="N17" s="5">
        <f>""</f>
      </c>
      <c r="O17" s="8" t="str">
        <f>"1971"</f>
        <v>1971</v>
      </c>
      <c r="P17" s="5" t="str">
        <f>"75,00"</f>
        <v>75,00</v>
      </c>
      <c r="Q17" s="5" t="str">
        <f>"2019"</f>
        <v>2019</v>
      </c>
      <c r="R17" s="5" t="str">
        <f t="shared" si="1"/>
        <v>нет</v>
      </c>
      <c r="S17" s="5">
        <f>""</f>
      </c>
      <c r="T17" s="5">
        <f>""</f>
      </c>
      <c r="U17" s="5" t="str">
        <f>"2019"</f>
        <v>2019</v>
      </c>
      <c r="V17" s="5" t="str">
        <f t="shared" si="2"/>
        <v>нет</v>
      </c>
      <c r="W17" s="5">
        <f>""</f>
      </c>
      <c r="X17" s="5">
        <f>""</f>
      </c>
      <c r="Y17" s="9">
        <f>""</f>
      </c>
      <c r="Z17" s="5" t="str">
        <f t="shared" si="3"/>
        <v>1992</v>
      </c>
      <c r="AA17" s="5" t="str">
        <f t="shared" si="4"/>
        <v>50,00</v>
      </c>
      <c r="AB17" s="5" t="str">
        <f>"2028"</f>
        <v>2028</v>
      </c>
      <c r="AC17" s="5" t="str">
        <f t="shared" si="5"/>
        <v>нет</v>
      </c>
      <c r="AD17" s="5">
        <f>""</f>
      </c>
      <c r="AE17" s="5">
        <f>""</f>
      </c>
      <c r="AF17" s="5" t="str">
        <f>"2019"</f>
        <v>2019</v>
      </c>
      <c r="AG17" s="5" t="str">
        <f t="shared" si="6"/>
        <v>нет</v>
      </c>
      <c r="AH17" s="5">
        <f>""</f>
      </c>
      <c r="AI17" s="5">
        <f>""</f>
      </c>
      <c r="AJ17" s="5">
        <f>""</f>
      </c>
      <c r="AK17" s="8" t="str">
        <f>"1971"</f>
        <v>1971</v>
      </c>
      <c r="AL17" s="5" t="str">
        <f aca="true" t="shared" si="18" ref="AL17:AL24">"75,00"</f>
        <v>75,00</v>
      </c>
      <c r="AM17" s="5" t="str">
        <f>"2016"</f>
        <v>2016</v>
      </c>
      <c r="AN17" s="5" t="str">
        <f>"нет"</f>
        <v>нет</v>
      </c>
      <c r="AO17" s="5">
        <f>""</f>
      </c>
      <c r="AP17" s="5">
        <f>""</f>
      </c>
      <c r="AQ17" s="5" t="str">
        <f>"2016"</f>
        <v>2016</v>
      </c>
      <c r="AR17" s="5" t="str">
        <f t="shared" si="7"/>
        <v>нет</v>
      </c>
      <c r="AS17" s="5">
        <f>""</f>
      </c>
      <c r="AT17" s="5">
        <f>""</f>
      </c>
      <c r="AU17" s="5">
        <f>""</f>
      </c>
      <c r="AV17" s="5" t="str">
        <f t="shared" si="8"/>
        <v>х</v>
      </c>
      <c r="AW17" s="5" t="str">
        <f t="shared" si="8"/>
        <v>х</v>
      </c>
      <c r="AX17" s="5" t="str">
        <f t="shared" si="8"/>
        <v>х</v>
      </c>
      <c r="AY17" s="5" t="str">
        <f t="shared" si="9"/>
        <v>нет</v>
      </c>
      <c r="AZ17" s="5" t="str">
        <f t="shared" si="10"/>
        <v>х</v>
      </c>
      <c r="BA17" s="5" t="str">
        <f t="shared" si="10"/>
        <v>х</v>
      </c>
      <c r="BB17" s="5" t="str">
        <f t="shared" si="10"/>
        <v>х</v>
      </c>
      <c r="BC17" s="5" t="str">
        <f aca="true" t="shared" si="19" ref="BC17:BC24">"нет"</f>
        <v>нет</v>
      </c>
      <c r="BD17" s="5" t="str">
        <f t="shared" si="11"/>
        <v>х</v>
      </c>
      <c r="BE17" s="5" t="str">
        <f t="shared" si="11"/>
        <v>х</v>
      </c>
      <c r="BF17" s="5" t="str">
        <f t="shared" si="11"/>
        <v>х</v>
      </c>
      <c r="BG17" s="5" t="str">
        <f>"1971"</f>
        <v>1971</v>
      </c>
      <c r="BH17" s="5" t="str">
        <f>"75,00"</f>
        <v>75,00</v>
      </c>
      <c r="BI17" s="5" t="str">
        <f>"2025"</f>
        <v>2025</v>
      </c>
      <c r="BJ17" s="5" t="str">
        <f t="shared" si="12"/>
        <v>нет</v>
      </c>
      <c r="BK17" s="5">
        <f>""</f>
      </c>
      <c r="BL17" s="5">
        <f>""</f>
      </c>
      <c r="BM17" s="5">
        <f>""</f>
      </c>
      <c r="BN17" s="5" t="str">
        <f t="shared" si="13"/>
        <v>нет</v>
      </c>
      <c r="BO17" s="5">
        <f>""</f>
      </c>
      <c r="BP17" s="5">
        <f>""</f>
      </c>
      <c r="BQ17" s="5">
        <f>""</f>
      </c>
      <c r="BR17" s="5" t="str">
        <f>"2004"</f>
        <v>2004</v>
      </c>
      <c r="BS17" s="5" t="str">
        <f>"30,00"</f>
        <v>30,00</v>
      </c>
      <c r="BT17" s="5" t="str">
        <f>"2043"</f>
        <v>2043</v>
      </c>
      <c r="BU17" s="5" t="str">
        <f t="shared" si="14"/>
        <v>нет</v>
      </c>
      <c r="BV17" s="5" t="str">
        <f t="shared" si="15"/>
        <v>x</v>
      </c>
      <c r="BW17" s="5" t="str">
        <f t="shared" si="15"/>
        <v>x</v>
      </c>
      <c r="BX17" s="5" t="str">
        <f t="shared" si="15"/>
        <v>x</v>
      </c>
      <c r="BY17" s="5" t="str">
        <f t="shared" si="16"/>
        <v>нет</v>
      </c>
      <c r="BZ17" s="5" t="str">
        <f>"1971"</f>
        <v>1971</v>
      </c>
      <c r="CA17" s="5" t="str">
        <f>"70,00"</f>
        <v>70,00</v>
      </c>
      <c r="CB17" s="5" t="str">
        <f>"2034"</f>
        <v>2034</v>
      </c>
      <c r="CC17" s="5" t="str">
        <f>"1971"</f>
        <v>1971</v>
      </c>
      <c r="CD17" s="5" t="str">
        <f aca="true" t="shared" si="20" ref="CD17:CD24">"75,00"</f>
        <v>75,00</v>
      </c>
      <c r="CE17" s="5" t="str">
        <f>"2035"</f>
        <v>2035</v>
      </c>
      <c r="CF17" s="5" t="str">
        <f>"1971"</f>
        <v>1971</v>
      </c>
      <c r="CG17" s="5" t="str">
        <f>"70,00"</f>
        <v>70,00</v>
      </c>
      <c r="CH17" s="5" t="str">
        <f>"2028"</f>
        <v>2028</v>
      </c>
      <c r="CI17" s="5" t="str">
        <f>"32,00"</f>
        <v>32,00</v>
      </c>
      <c r="CJ17" s="5">
        <f>""</f>
      </c>
    </row>
    <row r="18" spans="1:88" ht="11.25" customHeight="1">
      <c r="A18" s="3" t="str">
        <f>"1.47"</f>
        <v>1.47</v>
      </c>
      <c r="B18" s="4" t="str">
        <f>"п. Подгорный, д.38"</f>
        <v>п. Подгорный, д.38</v>
      </c>
      <c r="C18" s="7" t="str">
        <f>"1984"</f>
        <v>1984</v>
      </c>
      <c r="D18" s="5" t="str">
        <f>"1984"</f>
        <v>1984</v>
      </c>
      <c r="E18" s="5" t="str">
        <f>"74,00"</f>
        <v>74,00</v>
      </c>
      <c r="F18" s="5" t="str">
        <f>"2033"</f>
        <v>2033</v>
      </c>
      <c r="G18" s="5" t="str">
        <f>"нет"</f>
        <v>нет</v>
      </c>
      <c r="H18" s="5">
        <f>""</f>
      </c>
      <c r="I18" s="5">
        <f>""</f>
      </c>
      <c r="J18" s="5">
        <f>""</f>
      </c>
      <c r="K18" s="5" t="str">
        <f t="shared" si="0"/>
        <v>нет</v>
      </c>
      <c r="L18" s="5">
        <f>""</f>
      </c>
      <c r="M18" s="5">
        <f>""</f>
      </c>
      <c r="N18" s="5">
        <f>""</f>
      </c>
      <c r="O18" s="8" t="str">
        <f>"1984"</f>
        <v>1984</v>
      </c>
      <c r="P18" s="5" t="str">
        <f>"74,00"</f>
        <v>74,00</v>
      </c>
      <c r="Q18" s="5" t="str">
        <f>"2026"</f>
        <v>2026</v>
      </c>
      <c r="R18" s="5" t="str">
        <f t="shared" si="1"/>
        <v>нет</v>
      </c>
      <c r="S18" s="5">
        <f>""</f>
      </c>
      <c r="T18" s="5">
        <f>""</f>
      </c>
      <c r="U18" s="5" t="str">
        <f>"2015"</f>
        <v>2015</v>
      </c>
      <c r="V18" s="5" t="str">
        <f t="shared" si="2"/>
        <v>нет</v>
      </c>
      <c r="W18" s="5">
        <f>""</f>
      </c>
      <c r="X18" s="5">
        <f>""</f>
      </c>
      <c r="Y18" s="9">
        <f>""</f>
      </c>
      <c r="Z18" s="5" t="str">
        <f t="shared" si="3"/>
        <v>1992</v>
      </c>
      <c r="AA18" s="5" t="str">
        <f t="shared" si="4"/>
        <v>50,00</v>
      </c>
      <c r="AB18" s="5" t="str">
        <f>"2029"</f>
        <v>2029</v>
      </c>
      <c r="AC18" s="5" t="str">
        <f t="shared" si="5"/>
        <v>нет</v>
      </c>
      <c r="AD18" s="5">
        <f>""</f>
      </c>
      <c r="AE18" s="5">
        <f>""</f>
      </c>
      <c r="AF18" s="5" t="str">
        <f>"2019"</f>
        <v>2019</v>
      </c>
      <c r="AG18" s="5" t="str">
        <f t="shared" si="6"/>
        <v>нет</v>
      </c>
      <c r="AH18" s="5">
        <f>""</f>
      </c>
      <c r="AI18" s="5">
        <f>""</f>
      </c>
      <c r="AJ18" s="5">
        <f>""</f>
      </c>
      <c r="AK18" s="8" t="str">
        <f>"1984"</f>
        <v>1984</v>
      </c>
      <c r="AL18" s="5" t="str">
        <f t="shared" si="18"/>
        <v>75,00</v>
      </c>
      <c r="AM18" s="5" t="str">
        <f>"2025"</f>
        <v>2025</v>
      </c>
      <c r="AN18" s="5" t="str">
        <f>"нет"</f>
        <v>нет</v>
      </c>
      <c r="AO18" s="5">
        <f>""</f>
      </c>
      <c r="AP18" s="5">
        <f>""</f>
      </c>
      <c r="AQ18" s="5" t="str">
        <f>"2018"</f>
        <v>2018</v>
      </c>
      <c r="AR18" s="5" t="str">
        <f t="shared" si="7"/>
        <v>нет</v>
      </c>
      <c r="AS18" s="5">
        <f>""</f>
      </c>
      <c r="AT18" s="5">
        <f>""</f>
      </c>
      <c r="AU18" s="5">
        <f>""</f>
      </c>
      <c r="AV18" s="5" t="str">
        <f t="shared" si="8"/>
        <v>х</v>
      </c>
      <c r="AW18" s="5" t="str">
        <f t="shared" si="8"/>
        <v>х</v>
      </c>
      <c r="AX18" s="5" t="str">
        <f t="shared" si="8"/>
        <v>х</v>
      </c>
      <c r="AY18" s="5" t="str">
        <f t="shared" si="9"/>
        <v>нет</v>
      </c>
      <c r="AZ18" s="5" t="str">
        <f t="shared" si="10"/>
        <v>х</v>
      </c>
      <c r="BA18" s="5" t="str">
        <f t="shared" si="10"/>
        <v>х</v>
      </c>
      <c r="BB18" s="5" t="str">
        <f t="shared" si="10"/>
        <v>х</v>
      </c>
      <c r="BC18" s="5" t="str">
        <f t="shared" si="19"/>
        <v>нет</v>
      </c>
      <c r="BD18" s="5" t="str">
        <f t="shared" si="11"/>
        <v>х</v>
      </c>
      <c r="BE18" s="5" t="str">
        <f t="shared" si="11"/>
        <v>х</v>
      </c>
      <c r="BF18" s="5" t="str">
        <f t="shared" si="11"/>
        <v>х</v>
      </c>
      <c r="BG18" s="5" t="str">
        <f>"1984"</f>
        <v>1984</v>
      </c>
      <c r="BH18" s="5" t="str">
        <f>"74,00"</f>
        <v>74,00</v>
      </c>
      <c r="BI18" s="5" t="str">
        <f>"2025"</f>
        <v>2025</v>
      </c>
      <c r="BJ18" s="5" t="str">
        <f t="shared" si="12"/>
        <v>нет</v>
      </c>
      <c r="BK18" s="5">
        <f>""</f>
      </c>
      <c r="BL18" s="5">
        <f>""</f>
      </c>
      <c r="BM18" s="5">
        <f>""</f>
      </c>
      <c r="BN18" s="5" t="str">
        <f t="shared" si="13"/>
        <v>нет</v>
      </c>
      <c r="BO18" s="5">
        <f>""</f>
      </c>
      <c r="BP18" s="5">
        <f>""</f>
      </c>
      <c r="BQ18" s="5">
        <f>""</f>
      </c>
      <c r="BR18" s="5" t="str">
        <f>"1984"</f>
        <v>1984</v>
      </c>
      <c r="BS18" s="5" t="str">
        <f aca="true" t="shared" si="21" ref="BS18:BS24">"75,00"</f>
        <v>75,00</v>
      </c>
      <c r="BT18" s="5" t="str">
        <f>"2022"</f>
        <v>2022</v>
      </c>
      <c r="BU18" s="5" t="str">
        <f t="shared" si="14"/>
        <v>нет</v>
      </c>
      <c r="BV18" s="5" t="str">
        <f t="shared" si="15"/>
        <v>x</v>
      </c>
      <c r="BW18" s="5" t="str">
        <f t="shared" si="15"/>
        <v>x</v>
      </c>
      <c r="BX18" s="5" t="str">
        <f t="shared" si="15"/>
        <v>x</v>
      </c>
      <c r="BY18" s="5" t="str">
        <f t="shared" si="16"/>
        <v>нет</v>
      </c>
      <c r="BZ18" s="5" t="str">
        <f aca="true" t="shared" si="22" ref="BZ18:CB21">"x"</f>
        <v>x</v>
      </c>
      <c r="CA18" s="5" t="str">
        <f t="shared" si="22"/>
        <v>x</v>
      </c>
      <c r="CB18" s="5" t="str">
        <f t="shared" si="22"/>
        <v>x</v>
      </c>
      <c r="CC18" s="5" t="str">
        <f>"1984"</f>
        <v>1984</v>
      </c>
      <c r="CD18" s="5" t="str">
        <f t="shared" si="20"/>
        <v>75,00</v>
      </c>
      <c r="CE18" s="5" t="str">
        <f>"2038"</f>
        <v>2038</v>
      </c>
      <c r="CF18" s="5" t="str">
        <f>"1984"</f>
        <v>1984</v>
      </c>
      <c r="CG18" s="5" t="str">
        <f>"50,00"</f>
        <v>50,00</v>
      </c>
      <c r="CH18" s="5" t="str">
        <f>"2028"</f>
        <v>2028</v>
      </c>
      <c r="CI18" s="5" t="str">
        <f>"0,00"</f>
        <v>0,00</v>
      </c>
      <c r="CJ18" s="5">
        <f>""</f>
      </c>
    </row>
    <row r="19" spans="1:88" ht="11.25" customHeight="1">
      <c r="A19" s="3" t="str">
        <f>"1.48"</f>
        <v>1.48</v>
      </c>
      <c r="B19" s="4" t="str">
        <f>"п. Подгорный, д.4"</f>
        <v>п. Подгорный, д.4</v>
      </c>
      <c r="C19" s="7" t="str">
        <f>"1977"</f>
        <v>1977</v>
      </c>
      <c r="D19" s="5" t="str">
        <f>"1977"</f>
        <v>1977</v>
      </c>
      <c r="E19" s="5" t="str">
        <f aca="true" t="shared" si="23" ref="E19:E24">"75,00"</f>
        <v>75,00</v>
      </c>
      <c r="F19" s="5" t="str">
        <f>"2020"</f>
        <v>2020</v>
      </c>
      <c r="G19" s="5" t="str">
        <f aca="true" t="shared" si="24" ref="G19:G24">"да"</f>
        <v>да</v>
      </c>
      <c r="H19" s="5" t="str">
        <f aca="true" t="shared" si="25" ref="H19:H24">"2009"</f>
        <v>2009</v>
      </c>
      <c r="I19" s="5" t="str">
        <f aca="true" t="shared" si="26" ref="I19:I24">"40,00"</f>
        <v>40,00</v>
      </c>
      <c r="J19" s="5" t="str">
        <f>"2019"</f>
        <v>2019</v>
      </c>
      <c r="K19" s="5" t="str">
        <f t="shared" si="0"/>
        <v>нет</v>
      </c>
      <c r="L19" s="5">
        <f>""</f>
      </c>
      <c r="M19" s="5">
        <f>""</f>
      </c>
      <c r="N19" s="5">
        <f>""</f>
      </c>
      <c r="O19" s="8" t="str">
        <f>"1989"</f>
        <v>1989</v>
      </c>
      <c r="P19" s="5" t="str">
        <f aca="true" t="shared" si="27" ref="P19:P24">"75,00"</f>
        <v>75,00</v>
      </c>
      <c r="Q19" s="5" t="str">
        <f>"2022"</f>
        <v>2022</v>
      </c>
      <c r="R19" s="5" t="str">
        <f t="shared" si="1"/>
        <v>нет</v>
      </c>
      <c r="S19" s="5">
        <f>""</f>
      </c>
      <c r="T19" s="5">
        <f>""</f>
      </c>
      <c r="U19" s="5" t="str">
        <f>"2015"</f>
        <v>2015</v>
      </c>
      <c r="V19" s="5" t="str">
        <f t="shared" si="2"/>
        <v>нет</v>
      </c>
      <c r="W19" s="5">
        <f>""</f>
      </c>
      <c r="X19" s="5">
        <f>""</f>
      </c>
      <c r="Y19" s="9">
        <f>""</f>
      </c>
      <c r="Z19" s="5" t="str">
        <f t="shared" si="3"/>
        <v>1992</v>
      </c>
      <c r="AA19" s="5" t="str">
        <f t="shared" si="4"/>
        <v>50,00</v>
      </c>
      <c r="AB19" s="5" t="str">
        <f>"2030"</f>
        <v>2030</v>
      </c>
      <c r="AC19" s="5" t="str">
        <f t="shared" si="5"/>
        <v>нет</v>
      </c>
      <c r="AD19" s="5">
        <f>""</f>
      </c>
      <c r="AE19" s="5">
        <f>""</f>
      </c>
      <c r="AF19" s="5" t="str">
        <f>"2020"</f>
        <v>2020</v>
      </c>
      <c r="AG19" s="5" t="str">
        <f t="shared" si="6"/>
        <v>нет</v>
      </c>
      <c r="AH19" s="5">
        <f>""</f>
      </c>
      <c r="AI19" s="5">
        <f>""</f>
      </c>
      <c r="AJ19" s="5">
        <f>""</f>
      </c>
      <c r="AK19" s="8" t="str">
        <f>"1977"</f>
        <v>1977</v>
      </c>
      <c r="AL19" s="5" t="str">
        <f t="shared" si="18"/>
        <v>75,00</v>
      </c>
      <c r="AM19" s="5" t="str">
        <f>"2025"</f>
        <v>2025</v>
      </c>
      <c r="AN19" s="5" t="str">
        <f aca="true" t="shared" si="28" ref="AN19:AN24">"да"</f>
        <v>да</v>
      </c>
      <c r="AO19" s="5" t="str">
        <f aca="true" t="shared" si="29" ref="AO19:AO24">"2012"</f>
        <v>2012</v>
      </c>
      <c r="AP19" s="5" t="str">
        <f aca="true" t="shared" si="30" ref="AP19:AP24">"10,00"</f>
        <v>10,00</v>
      </c>
      <c r="AQ19" s="5" t="str">
        <f>"2025"</f>
        <v>2025</v>
      </c>
      <c r="AR19" s="5" t="str">
        <f t="shared" si="7"/>
        <v>нет</v>
      </c>
      <c r="AS19" s="5">
        <f>""</f>
      </c>
      <c r="AT19" s="5">
        <f>""</f>
      </c>
      <c r="AU19" s="5">
        <f>""</f>
      </c>
      <c r="AV19" s="5" t="str">
        <f t="shared" si="8"/>
        <v>х</v>
      </c>
      <c r="AW19" s="5" t="str">
        <f t="shared" si="8"/>
        <v>х</v>
      </c>
      <c r="AX19" s="5" t="str">
        <f t="shared" si="8"/>
        <v>х</v>
      </c>
      <c r="AY19" s="5" t="str">
        <f t="shared" si="9"/>
        <v>нет</v>
      </c>
      <c r="AZ19" s="5" t="str">
        <f t="shared" si="10"/>
        <v>х</v>
      </c>
      <c r="BA19" s="5" t="str">
        <f t="shared" si="10"/>
        <v>х</v>
      </c>
      <c r="BB19" s="5" t="str">
        <f t="shared" si="10"/>
        <v>х</v>
      </c>
      <c r="BC19" s="5" t="str">
        <f t="shared" si="19"/>
        <v>нет</v>
      </c>
      <c r="BD19" s="5" t="str">
        <f t="shared" si="11"/>
        <v>х</v>
      </c>
      <c r="BE19" s="5" t="str">
        <f t="shared" si="11"/>
        <v>х</v>
      </c>
      <c r="BF19" s="5" t="str">
        <f t="shared" si="11"/>
        <v>х</v>
      </c>
      <c r="BG19" s="5" t="str">
        <f>"1977"</f>
        <v>1977</v>
      </c>
      <c r="BH19" s="5" t="str">
        <f aca="true" t="shared" si="31" ref="BH19:BH24">"75,00"</f>
        <v>75,00</v>
      </c>
      <c r="BI19" s="5" t="str">
        <f>"2025"</f>
        <v>2025</v>
      </c>
      <c r="BJ19" s="5" t="str">
        <f t="shared" si="12"/>
        <v>нет</v>
      </c>
      <c r="BK19" s="5">
        <f>""</f>
      </c>
      <c r="BL19" s="5">
        <f>""</f>
      </c>
      <c r="BM19" s="5">
        <f>""</f>
      </c>
      <c r="BN19" s="5" t="str">
        <f t="shared" si="13"/>
        <v>нет</v>
      </c>
      <c r="BO19" s="5">
        <f>""</f>
      </c>
      <c r="BP19" s="5">
        <f>""</f>
      </c>
      <c r="BQ19" s="5">
        <f>""</f>
      </c>
      <c r="BR19" s="5" t="str">
        <f>"1977"</f>
        <v>1977</v>
      </c>
      <c r="BS19" s="5" t="str">
        <f t="shared" si="21"/>
        <v>75,00</v>
      </c>
      <c r="BT19" s="5" t="str">
        <f>"2035"</f>
        <v>2035</v>
      </c>
      <c r="BU19" s="5" t="str">
        <f t="shared" si="14"/>
        <v>нет</v>
      </c>
      <c r="BV19" s="5" t="str">
        <f t="shared" si="15"/>
        <v>x</v>
      </c>
      <c r="BW19" s="5" t="str">
        <f t="shared" si="15"/>
        <v>x</v>
      </c>
      <c r="BX19" s="5" t="str">
        <f t="shared" si="15"/>
        <v>x</v>
      </c>
      <c r="BY19" s="5" t="str">
        <f t="shared" si="16"/>
        <v>нет</v>
      </c>
      <c r="BZ19" s="5" t="str">
        <f t="shared" si="22"/>
        <v>x</v>
      </c>
      <c r="CA19" s="5" t="str">
        <f t="shared" si="22"/>
        <v>x</v>
      </c>
      <c r="CB19" s="5" t="str">
        <f t="shared" si="22"/>
        <v>x</v>
      </c>
      <c r="CC19" s="5" t="str">
        <f>"1977"</f>
        <v>1977</v>
      </c>
      <c r="CD19" s="5" t="str">
        <f t="shared" si="20"/>
        <v>75,00</v>
      </c>
      <c r="CE19" s="5" t="str">
        <f>"2035"</f>
        <v>2035</v>
      </c>
      <c r="CF19" s="5" t="str">
        <f>"1977"</f>
        <v>1977</v>
      </c>
      <c r="CG19" s="5" t="str">
        <f>"60,00"</f>
        <v>60,00</v>
      </c>
      <c r="CH19" s="5" t="str">
        <f>"2027"</f>
        <v>2027</v>
      </c>
      <c r="CI19" s="5" t="str">
        <f>"37,00"</f>
        <v>37,00</v>
      </c>
      <c r="CJ19" s="5">
        <f>""</f>
      </c>
    </row>
    <row r="20" spans="1:88" ht="11.25" customHeight="1">
      <c r="A20" s="3" t="str">
        <f>"1.49"</f>
        <v>1.49</v>
      </c>
      <c r="B20" s="4" t="str">
        <f>"п. Подгорный, д.5"</f>
        <v>п. Подгорный, д.5</v>
      </c>
      <c r="C20" s="7" t="str">
        <f>"1973"</f>
        <v>1973</v>
      </c>
      <c r="D20" s="5" t="str">
        <f>"1973"</f>
        <v>1973</v>
      </c>
      <c r="E20" s="5" t="str">
        <f t="shared" si="23"/>
        <v>75,00</v>
      </c>
      <c r="F20" s="5" t="str">
        <f>"2021"</f>
        <v>2021</v>
      </c>
      <c r="G20" s="5" t="str">
        <f t="shared" si="24"/>
        <v>да</v>
      </c>
      <c r="H20" s="5" t="str">
        <f t="shared" si="25"/>
        <v>2009</v>
      </c>
      <c r="I20" s="5" t="str">
        <f t="shared" si="26"/>
        <v>40,00</v>
      </c>
      <c r="J20" s="5" t="str">
        <f>"2019"</f>
        <v>2019</v>
      </c>
      <c r="K20" s="5" t="str">
        <f t="shared" si="0"/>
        <v>нет</v>
      </c>
      <c r="L20" s="5">
        <f>""</f>
      </c>
      <c r="M20" s="5">
        <f>""</f>
      </c>
      <c r="N20" s="5">
        <f>""</f>
      </c>
      <c r="O20" s="8" t="str">
        <f>"1990"</f>
        <v>1990</v>
      </c>
      <c r="P20" s="5" t="str">
        <f t="shared" si="27"/>
        <v>75,00</v>
      </c>
      <c r="Q20" s="5" t="str">
        <f>"2020"</f>
        <v>2020</v>
      </c>
      <c r="R20" s="5" t="str">
        <f t="shared" si="1"/>
        <v>нет</v>
      </c>
      <c r="S20" s="5">
        <f>""</f>
      </c>
      <c r="T20" s="5">
        <f>""</f>
      </c>
      <c r="U20" s="5" t="str">
        <f>"2015"</f>
        <v>2015</v>
      </c>
      <c r="V20" s="5" t="str">
        <f t="shared" si="2"/>
        <v>нет</v>
      </c>
      <c r="W20" s="5">
        <f>""</f>
      </c>
      <c r="X20" s="5">
        <f>""</f>
      </c>
      <c r="Y20" s="9">
        <f>""</f>
      </c>
      <c r="Z20" s="5" t="str">
        <f t="shared" si="3"/>
        <v>1992</v>
      </c>
      <c r="AA20" s="5" t="str">
        <f t="shared" si="4"/>
        <v>50,00</v>
      </c>
      <c r="AB20" s="5" t="str">
        <f>"2031"</f>
        <v>2031</v>
      </c>
      <c r="AC20" s="5" t="str">
        <f t="shared" si="5"/>
        <v>нет</v>
      </c>
      <c r="AD20" s="5">
        <f>""</f>
      </c>
      <c r="AE20" s="5">
        <f>""</f>
      </c>
      <c r="AF20" s="5" t="str">
        <f>"2024"</f>
        <v>2024</v>
      </c>
      <c r="AG20" s="5" t="str">
        <f t="shared" si="6"/>
        <v>нет</v>
      </c>
      <c r="AH20" s="5">
        <f>""</f>
      </c>
      <c r="AI20" s="5">
        <f>""</f>
      </c>
      <c r="AJ20" s="5">
        <f>""</f>
      </c>
      <c r="AK20" s="8" t="str">
        <f>"1973"</f>
        <v>1973</v>
      </c>
      <c r="AL20" s="5" t="str">
        <f t="shared" si="18"/>
        <v>75,00</v>
      </c>
      <c r="AM20" s="5" t="str">
        <f>"2022"</f>
        <v>2022</v>
      </c>
      <c r="AN20" s="5" t="str">
        <f t="shared" si="28"/>
        <v>да</v>
      </c>
      <c r="AO20" s="5" t="str">
        <f t="shared" si="29"/>
        <v>2012</v>
      </c>
      <c r="AP20" s="5" t="str">
        <f t="shared" si="30"/>
        <v>10,00</v>
      </c>
      <c r="AQ20" s="5" t="str">
        <f>"2022"</f>
        <v>2022</v>
      </c>
      <c r="AR20" s="5" t="str">
        <f t="shared" si="7"/>
        <v>нет</v>
      </c>
      <c r="AS20" s="5">
        <f>""</f>
      </c>
      <c r="AT20" s="5">
        <f>""</f>
      </c>
      <c r="AU20" s="5">
        <f>""</f>
      </c>
      <c r="AV20" s="5" t="str">
        <f t="shared" si="8"/>
        <v>х</v>
      </c>
      <c r="AW20" s="5" t="str">
        <f t="shared" si="8"/>
        <v>х</v>
      </c>
      <c r="AX20" s="5" t="str">
        <f t="shared" si="8"/>
        <v>х</v>
      </c>
      <c r="AY20" s="5" t="str">
        <f t="shared" si="9"/>
        <v>нет</v>
      </c>
      <c r="AZ20" s="5" t="str">
        <f t="shared" si="10"/>
        <v>х</v>
      </c>
      <c r="BA20" s="5" t="str">
        <f t="shared" si="10"/>
        <v>х</v>
      </c>
      <c r="BB20" s="5" t="str">
        <f t="shared" si="10"/>
        <v>х</v>
      </c>
      <c r="BC20" s="5" t="str">
        <f t="shared" si="19"/>
        <v>нет</v>
      </c>
      <c r="BD20" s="5" t="str">
        <f t="shared" si="11"/>
        <v>х</v>
      </c>
      <c r="BE20" s="5" t="str">
        <f t="shared" si="11"/>
        <v>х</v>
      </c>
      <c r="BF20" s="5" t="str">
        <f t="shared" si="11"/>
        <v>х</v>
      </c>
      <c r="BG20" s="5" t="str">
        <f>"1973"</f>
        <v>1973</v>
      </c>
      <c r="BH20" s="5" t="str">
        <f t="shared" si="31"/>
        <v>75,00</v>
      </c>
      <c r="BI20" s="5" t="str">
        <f>"2022"</f>
        <v>2022</v>
      </c>
      <c r="BJ20" s="5" t="str">
        <f t="shared" si="12"/>
        <v>нет</v>
      </c>
      <c r="BK20" s="5">
        <f>""</f>
      </c>
      <c r="BL20" s="5">
        <f>""</f>
      </c>
      <c r="BM20" s="5">
        <f>""</f>
      </c>
      <c r="BN20" s="5" t="str">
        <f t="shared" si="13"/>
        <v>нет</v>
      </c>
      <c r="BO20" s="5">
        <f>""</f>
      </c>
      <c r="BP20" s="5">
        <f>""</f>
      </c>
      <c r="BQ20" s="5">
        <f>""</f>
      </c>
      <c r="BR20" s="5" t="str">
        <f>"1973"</f>
        <v>1973</v>
      </c>
      <c r="BS20" s="5" t="str">
        <f t="shared" si="21"/>
        <v>75,00</v>
      </c>
      <c r="BT20" s="5" t="str">
        <f>"2020"</f>
        <v>2020</v>
      </c>
      <c r="BU20" s="5" t="str">
        <f t="shared" si="14"/>
        <v>нет</v>
      </c>
      <c r="BV20" s="5" t="str">
        <f t="shared" si="15"/>
        <v>x</v>
      </c>
      <c r="BW20" s="5" t="str">
        <f t="shared" si="15"/>
        <v>x</v>
      </c>
      <c r="BX20" s="5" t="str">
        <f t="shared" si="15"/>
        <v>x</v>
      </c>
      <c r="BY20" s="5" t="str">
        <f t="shared" si="16"/>
        <v>нет</v>
      </c>
      <c r="BZ20" s="5" t="str">
        <f t="shared" si="22"/>
        <v>x</v>
      </c>
      <c r="CA20" s="5" t="str">
        <f t="shared" si="22"/>
        <v>x</v>
      </c>
      <c r="CB20" s="5" t="str">
        <f t="shared" si="22"/>
        <v>x</v>
      </c>
      <c r="CC20" s="5" t="str">
        <f>"1973"</f>
        <v>1973</v>
      </c>
      <c r="CD20" s="5" t="str">
        <f t="shared" si="20"/>
        <v>75,00</v>
      </c>
      <c r="CE20" s="5" t="str">
        <f>"2030"</f>
        <v>2030</v>
      </c>
      <c r="CF20" s="5" t="str">
        <f>"1973"</f>
        <v>1973</v>
      </c>
      <c r="CG20" s="5" t="str">
        <f>"66,00"</f>
        <v>66,00</v>
      </c>
      <c r="CH20" s="5" t="str">
        <f>"2036"</f>
        <v>2036</v>
      </c>
      <c r="CI20" s="5" t="str">
        <f>"0,00"</f>
        <v>0,00</v>
      </c>
      <c r="CJ20" s="5">
        <f>""</f>
      </c>
    </row>
    <row r="21" spans="1:88" ht="11.25" customHeight="1">
      <c r="A21" s="3" t="str">
        <f>"1.50"</f>
        <v>1.50</v>
      </c>
      <c r="B21" s="4" t="str">
        <f>"п. Подгорный, д.6"</f>
        <v>п. Подгорный, д.6</v>
      </c>
      <c r="C21" s="7" t="str">
        <f>"1978"</f>
        <v>1978</v>
      </c>
      <c r="D21" s="5" t="str">
        <f>"1978"</f>
        <v>1978</v>
      </c>
      <c r="E21" s="5" t="str">
        <f t="shared" si="23"/>
        <v>75,00</v>
      </c>
      <c r="F21" s="5" t="str">
        <f>"2029"</f>
        <v>2029</v>
      </c>
      <c r="G21" s="5" t="str">
        <f t="shared" si="24"/>
        <v>да</v>
      </c>
      <c r="H21" s="5" t="str">
        <f t="shared" si="25"/>
        <v>2009</v>
      </c>
      <c r="I21" s="5" t="str">
        <f t="shared" si="26"/>
        <v>40,00</v>
      </c>
      <c r="J21" s="5" t="str">
        <f>"2029"</f>
        <v>2029</v>
      </c>
      <c r="K21" s="5" t="str">
        <f t="shared" si="0"/>
        <v>нет</v>
      </c>
      <c r="L21" s="5">
        <f>""</f>
      </c>
      <c r="M21" s="5">
        <f>""</f>
      </c>
      <c r="N21" s="5">
        <f>""</f>
      </c>
      <c r="O21" s="8" t="str">
        <f>"1978"</f>
        <v>1978</v>
      </c>
      <c r="P21" s="5" t="str">
        <f t="shared" si="27"/>
        <v>75,00</v>
      </c>
      <c r="Q21" s="5" t="str">
        <f>"2021"</f>
        <v>2021</v>
      </c>
      <c r="R21" s="5" t="str">
        <f t="shared" si="1"/>
        <v>нет</v>
      </c>
      <c r="S21" s="5">
        <f>""</f>
      </c>
      <c r="T21" s="5">
        <f>""</f>
      </c>
      <c r="U21" s="5" t="str">
        <f>"2021"</f>
        <v>2021</v>
      </c>
      <c r="V21" s="5" t="str">
        <f t="shared" si="2"/>
        <v>нет</v>
      </c>
      <c r="W21" s="5">
        <f>""</f>
      </c>
      <c r="X21" s="5">
        <f>""</f>
      </c>
      <c r="Y21" s="9">
        <f>""</f>
      </c>
      <c r="Z21" s="5" t="str">
        <f t="shared" si="3"/>
        <v>1992</v>
      </c>
      <c r="AA21" s="5" t="str">
        <f t="shared" si="4"/>
        <v>50,00</v>
      </c>
      <c r="AB21" s="5" t="str">
        <f>"2032"</f>
        <v>2032</v>
      </c>
      <c r="AC21" s="5" t="str">
        <f t="shared" si="5"/>
        <v>нет</v>
      </c>
      <c r="AD21" s="5">
        <f>""</f>
      </c>
      <c r="AE21" s="5">
        <f>""</f>
      </c>
      <c r="AF21" s="5" t="str">
        <f>"2024"</f>
        <v>2024</v>
      </c>
      <c r="AG21" s="5" t="str">
        <f t="shared" si="6"/>
        <v>нет</v>
      </c>
      <c r="AH21" s="5">
        <f>""</f>
      </c>
      <c r="AI21" s="5">
        <f>""</f>
      </c>
      <c r="AJ21" s="5">
        <f>""</f>
      </c>
      <c r="AK21" s="8" t="str">
        <f>"1978"</f>
        <v>1978</v>
      </c>
      <c r="AL21" s="5" t="str">
        <f t="shared" si="18"/>
        <v>75,00</v>
      </c>
      <c r="AM21" s="5" t="str">
        <f>"2017"</f>
        <v>2017</v>
      </c>
      <c r="AN21" s="5" t="str">
        <f t="shared" si="28"/>
        <v>да</v>
      </c>
      <c r="AO21" s="5" t="str">
        <f t="shared" si="29"/>
        <v>2012</v>
      </c>
      <c r="AP21" s="5" t="str">
        <f t="shared" si="30"/>
        <v>10,00</v>
      </c>
      <c r="AQ21" s="5" t="str">
        <f>"2022"</f>
        <v>2022</v>
      </c>
      <c r="AR21" s="5" t="str">
        <f t="shared" si="7"/>
        <v>нет</v>
      </c>
      <c r="AS21" s="5">
        <f>""</f>
      </c>
      <c r="AT21" s="5">
        <f>""</f>
      </c>
      <c r="AU21" s="5">
        <f>""</f>
      </c>
      <c r="AV21" s="5" t="str">
        <f t="shared" si="8"/>
        <v>х</v>
      </c>
      <c r="AW21" s="5" t="str">
        <f t="shared" si="8"/>
        <v>х</v>
      </c>
      <c r="AX21" s="5" t="str">
        <f t="shared" si="8"/>
        <v>х</v>
      </c>
      <c r="AY21" s="5" t="str">
        <f t="shared" si="9"/>
        <v>нет</v>
      </c>
      <c r="AZ21" s="5" t="str">
        <f t="shared" si="10"/>
        <v>х</v>
      </c>
      <c r="BA21" s="5" t="str">
        <f t="shared" si="10"/>
        <v>х</v>
      </c>
      <c r="BB21" s="5" t="str">
        <f t="shared" si="10"/>
        <v>х</v>
      </c>
      <c r="BC21" s="5" t="str">
        <f t="shared" si="19"/>
        <v>нет</v>
      </c>
      <c r="BD21" s="5" t="str">
        <f t="shared" si="11"/>
        <v>х</v>
      </c>
      <c r="BE21" s="5" t="str">
        <f t="shared" si="11"/>
        <v>х</v>
      </c>
      <c r="BF21" s="5" t="str">
        <f t="shared" si="11"/>
        <v>х</v>
      </c>
      <c r="BG21" s="5" t="str">
        <f>"1978"</f>
        <v>1978</v>
      </c>
      <c r="BH21" s="5" t="str">
        <f t="shared" si="31"/>
        <v>75,00</v>
      </c>
      <c r="BI21" s="5" t="str">
        <f>"2022"</f>
        <v>2022</v>
      </c>
      <c r="BJ21" s="5" t="str">
        <f t="shared" si="12"/>
        <v>нет</v>
      </c>
      <c r="BK21" s="5">
        <f>""</f>
      </c>
      <c r="BL21" s="5">
        <f>""</f>
      </c>
      <c r="BM21" s="5">
        <f>""</f>
      </c>
      <c r="BN21" s="5" t="str">
        <f t="shared" si="13"/>
        <v>нет</v>
      </c>
      <c r="BO21" s="5">
        <f>""</f>
      </c>
      <c r="BP21" s="5">
        <f>""</f>
      </c>
      <c r="BQ21" s="5">
        <f>""</f>
      </c>
      <c r="BR21" s="5" t="str">
        <f>"1978"</f>
        <v>1978</v>
      </c>
      <c r="BS21" s="5" t="str">
        <f t="shared" si="21"/>
        <v>75,00</v>
      </c>
      <c r="BT21" s="5" t="str">
        <f>"2026"</f>
        <v>2026</v>
      </c>
      <c r="BU21" s="5" t="str">
        <f t="shared" si="14"/>
        <v>нет</v>
      </c>
      <c r="BV21" s="5" t="str">
        <f t="shared" si="15"/>
        <v>x</v>
      </c>
      <c r="BW21" s="5" t="str">
        <f t="shared" si="15"/>
        <v>x</v>
      </c>
      <c r="BX21" s="5" t="str">
        <f t="shared" si="15"/>
        <v>x</v>
      </c>
      <c r="BY21" s="5" t="str">
        <f t="shared" si="16"/>
        <v>нет</v>
      </c>
      <c r="BZ21" s="5" t="str">
        <f t="shared" si="22"/>
        <v>x</v>
      </c>
      <c r="CA21" s="5" t="str">
        <f t="shared" si="22"/>
        <v>x</v>
      </c>
      <c r="CB21" s="5" t="str">
        <f t="shared" si="22"/>
        <v>x</v>
      </c>
      <c r="CC21" s="5" t="str">
        <f>"1978"</f>
        <v>1978</v>
      </c>
      <c r="CD21" s="5" t="str">
        <f t="shared" si="20"/>
        <v>75,00</v>
      </c>
      <c r="CE21" s="5" t="str">
        <f>"2030"</f>
        <v>2030</v>
      </c>
      <c r="CF21" s="5" t="str">
        <f>"1978"</f>
        <v>1978</v>
      </c>
      <c r="CG21" s="5" t="str">
        <f>"58,00"</f>
        <v>58,00</v>
      </c>
      <c r="CH21" s="5" t="str">
        <f>"2017"</f>
        <v>2017</v>
      </c>
      <c r="CI21" s="5" t="str">
        <f>"15,00"</f>
        <v>15,00</v>
      </c>
      <c r="CJ21" s="5">
        <f>""</f>
      </c>
    </row>
    <row r="22" spans="1:88" ht="11.25" customHeight="1">
      <c r="A22" s="3" t="str">
        <f>"1.51"</f>
        <v>1.51</v>
      </c>
      <c r="B22" s="4" t="str">
        <f>"п. Подгорный, д.7"</f>
        <v>п. Подгорный, д.7</v>
      </c>
      <c r="C22" s="7" t="str">
        <f>"1981"</f>
        <v>1981</v>
      </c>
      <c r="D22" s="5" t="str">
        <f>"1981"</f>
        <v>1981</v>
      </c>
      <c r="E22" s="5" t="str">
        <f t="shared" si="23"/>
        <v>75,00</v>
      </c>
      <c r="F22" s="5" t="str">
        <f>"2030"</f>
        <v>2030</v>
      </c>
      <c r="G22" s="5" t="str">
        <f t="shared" si="24"/>
        <v>да</v>
      </c>
      <c r="H22" s="5" t="str">
        <f t="shared" si="25"/>
        <v>2009</v>
      </c>
      <c r="I22" s="5" t="str">
        <f t="shared" si="26"/>
        <v>40,00</v>
      </c>
      <c r="J22" s="5" t="str">
        <f>"2025"</f>
        <v>2025</v>
      </c>
      <c r="K22" s="5" t="str">
        <f t="shared" si="0"/>
        <v>нет</v>
      </c>
      <c r="L22" s="5">
        <f>""</f>
      </c>
      <c r="M22" s="5">
        <f>""</f>
      </c>
      <c r="N22" s="5">
        <f>""</f>
      </c>
      <c r="O22" s="8" t="str">
        <f>"1981"</f>
        <v>1981</v>
      </c>
      <c r="P22" s="5" t="str">
        <f t="shared" si="27"/>
        <v>75,00</v>
      </c>
      <c r="Q22" s="5" t="str">
        <f>"2020"</f>
        <v>2020</v>
      </c>
      <c r="R22" s="5" t="str">
        <f t="shared" si="1"/>
        <v>нет</v>
      </c>
      <c r="S22" s="5">
        <f>""</f>
      </c>
      <c r="T22" s="5">
        <f>""</f>
      </c>
      <c r="U22" s="5" t="str">
        <f aca="true" t="shared" si="32" ref="U22:U27">"2015"</f>
        <v>2015</v>
      </c>
      <c r="V22" s="5" t="str">
        <f t="shared" si="2"/>
        <v>нет</v>
      </c>
      <c r="W22" s="5">
        <f>""</f>
      </c>
      <c r="X22" s="5">
        <f>""</f>
      </c>
      <c r="Y22" s="9">
        <f>""</f>
      </c>
      <c r="Z22" s="5" t="str">
        <f t="shared" si="3"/>
        <v>1992</v>
      </c>
      <c r="AA22" s="5" t="str">
        <f t="shared" si="4"/>
        <v>50,00</v>
      </c>
      <c r="AB22" s="5" t="str">
        <f>"2025"</f>
        <v>2025</v>
      </c>
      <c r="AC22" s="5" t="str">
        <f t="shared" si="5"/>
        <v>нет</v>
      </c>
      <c r="AD22" s="5">
        <f>""</f>
      </c>
      <c r="AE22" s="5">
        <f>""</f>
      </c>
      <c r="AF22" s="5" t="str">
        <f>"2022"</f>
        <v>2022</v>
      </c>
      <c r="AG22" s="5" t="str">
        <f t="shared" si="6"/>
        <v>нет</v>
      </c>
      <c r="AH22" s="5">
        <f>""</f>
      </c>
      <c r="AI22" s="5">
        <f>""</f>
      </c>
      <c r="AJ22" s="5">
        <f>""</f>
      </c>
      <c r="AK22" s="8" t="str">
        <f>"1981"</f>
        <v>1981</v>
      </c>
      <c r="AL22" s="5" t="str">
        <f t="shared" si="18"/>
        <v>75,00</v>
      </c>
      <c r="AM22" s="5" t="str">
        <f>"2019"</f>
        <v>2019</v>
      </c>
      <c r="AN22" s="5" t="str">
        <f t="shared" si="28"/>
        <v>да</v>
      </c>
      <c r="AO22" s="5" t="str">
        <f t="shared" si="29"/>
        <v>2012</v>
      </c>
      <c r="AP22" s="5" t="str">
        <f t="shared" si="30"/>
        <v>10,00</v>
      </c>
      <c r="AQ22" s="5" t="str">
        <f>"2022"</f>
        <v>2022</v>
      </c>
      <c r="AR22" s="5" t="str">
        <f t="shared" si="7"/>
        <v>нет</v>
      </c>
      <c r="AS22" s="5">
        <f>""</f>
      </c>
      <c r="AT22" s="5">
        <f>""</f>
      </c>
      <c r="AU22" s="5">
        <f>""</f>
      </c>
      <c r="AV22" s="5" t="str">
        <f t="shared" si="8"/>
        <v>х</v>
      </c>
      <c r="AW22" s="5" t="str">
        <f t="shared" si="8"/>
        <v>х</v>
      </c>
      <c r="AX22" s="5" t="str">
        <f t="shared" si="8"/>
        <v>х</v>
      </c>
      <c r="AY22" s="5" t="str">
        <f t="shared" si="9"/>
        <v>нет</v>
      </c>
      <c r="AZ22" s="5" t="str">
        <f t="shared" si="10"/>
        <v>х</v>
      </c>
      <c r="BA22" s="5" t="str">
        <f t="shared" si="10"/>
        <v>х</v>
      </c>
      <c r="BB22" s="5" t="str">
        <f t="shared" si="10"/>
        <v>х</v>
      </c>
      <c r="BC22" s="5" t="str">
        <f t="shared" si="19"/>
        <v>нет</v>
      </c>
      <c r="BD22" s="5" t="str">
        <f t="shared" si="11"/>
        <v>х</v>
      </c>
      <c r="BE22" s="5" t="str">
        <f t="shared" si="11"/>
        <v>х</v>
      </c>
      <c r="BF22" s="5" t="str">
        <f t="shared" si="11"/>
        <v>х</v>
      </c>
      <c r="BG22" s="5" t="str">
        <f>"1981"</f>
        <v>1981</v>
      </c>
      <c r="BH22" s="5" t="str">
        <f t="shared" si="31"/>
        <v>75,00</v>
      </c>
      <c r="BI22" s="5" t="str">
        <f>"2017"</f>
        <v>2017</v>
      </c>
      <c r="BJ22" s="5" t="str">
        <f t="shared" si="12"/>
        <v>нет</v>
      </c>
      <c r="BK22" s="5">
        <f>""</f>
      </c>
      <c r="BL22" s="5">
        <f>""</f>
      </c>
      <c r="BM22" s="5">
        <f>""</f>
      </c>
      <c r="BN22" s="5" t="str">
        <f t="shared" si="13"/>
        <v>нет</v>
      </c>
      <c r="BO22" s="5">
        <f>""</f>
      </c>
      <c r="BP22" s="5">
        <f>""</f>
      </c>
      <c r="BQ22" s="5">
        <f>""</f>
      </c>
      <c r="BR22" s="5" t="str">
        <f>"1981"</f>
        <v>1981</v>
      </c>
      <c r="BS22" s="5" t="str">
        <f t="shared" si="21"/>
        <v>75,00</v>
      </c>
      <c r="BT22" s="5" t="str">
        <f>"2027"</f>
        <v>2027</v>
      </c>
      <c r="BU22" s="5" t="str">
        <f t="shared" si="14"/>
        <v>нет</v>
      </c>
      <c r="BV22" s="5" t="str">
        <f t="shared" si="15"/>
        <v>x</v>
      </c>
      <c r="BW22" s="5" t="str">
        <f t="shared" si="15"/>
        <v>x</v>
      </c>
      <c r="BX22" s="5" t="str">
        <f t="shared" si="15"/>
        <v>x</v>
      </c>
      <c r="BY22" s="5" t="str">
        <f t="shared" si="16"/>
        <v>нет</v>
      </c>
      <c r="BZ22" s="5" t="str">
        <f>"1981"</f>
        <v>1981</v>
      </c>
      <c r="CA22" s="5" t="str">
        <f>"51,00"</f>
        <v>51,00</v>
      </c>
      <c r="CB22" s="5" t="str">
        <f>"2030"</f>
        <v>2030</v>
      </c>
      <c r="CC22" s="5" t="str">
        <f>"1981"</f>
        <v>1981</v>
      </c>
      <c r="CD22" s="5" t="str">
        <f t="shared" si="20"/>
        <v>75,00</v>
      </c>
      <c r="CE22" s="5" t="str">
        <f>"2030"</f>
        <v>2030</v>
      </c>
      <c r="CF22" s="5" t="str">
        <f>"1981"</f>
        <v>1981</v>
      </c>
      <c r="CG22" s="5" t="str">
        <f>"51,00"</f>
        <v>51,00</v>
      </c>
      <c r="CH22" s="5" t="str">
        <f>"2016"</f>
        <v>2016</v>
      </c>
      <c r="CI22" s="5" t="str">
        <f>"20,00"</f>
        <v>20,00</v>
      </c>
      <c r="CJ22" s="5">
        <f>""</f>
      </c>
    </row>
    <row r="23" spans="1:88" ht="11.25" customHeight="1">
      <c r="A23" s="3" t="str">
        <f>"1.52"</f>
        <v>1.52</v>
      </c>
      <c r="B23" s="4" t="str">
        <f>"п. Подгорный, д.8"</f>
        <v>п. Подгорный, д.8</v>
      </c>
      <c r="C23" s="7" t="str">
        <f>"1980"</f>
        <v>1980</v>
      </c>
      <c r="D23" s="5" t="str">
        <f>"1980"</f>
        <v>1980</v>
      </c>
      <c r="E23" s="5" t="str">
        <f t="shared" si="23"/>
        <v>75,00</v>
      </c>
      <c r="F23" s="5" t="str">
        <f>"2024"</f>
        <v>2024</v>
      </c>
      <c r="G23" s="5" t="str">
        <f t="shared" si="24"/>
        <v>да</v>
      </c>
      <c r="H23" s="5" t="str">
        <f t="shared" si="25"/>
        <v>2009</v>
      </c>
      <c r="I23" s="5" t="str">
        <f t="shared" si="26"/>
        <v>40,00</v>
      </c>
      <c r="J23" s="5" t="str">
        <f>"2020"</f>
        <v>2020</v>
      </c>
      <c r="K23" s="5" t="str">
        <f t="shared" si="0"/>
        <v>нет</v>
      </c>
      <c r="L23" s="5">
        <f>""</f>
      </c>
      <c r="M23" s="5">
        <f>""</f>
      </c>
      <c r="N23" s="5">
        <f>""</f>
      </c>
      <c r="O23" s="8" t="str">
        <f>"1980"</f>
        <v>1980</v>
      </c>
      <c r="P23" s="5" t="str">
        <f t="shared" si="27"/>
        <v>75,00</v>
      </c>
      <c r="Q23" s="5" t="str">
        <f>"2023"</f>
        <v>2023</v>
      </c>
      <c r="R23" s="5" t="str">
        <f t="shared" si="1"/>
        <v>нет</v>
      </c>
      <c r="S23" s="5">
        <f>""</f>
      </c>
      <c r="T23" s="5">
        <f>""</f>
      </c>
      <c r="U23" s="5" t="str">
        <f t="shared" si="32"/>
        <v>2015</v>
      </c>
      <c r="V23" s="5" t="str">
        <f t="shared" si="2"/>
        <v>нет</v>
      </c>
      <c r="W23" s="5">
        <f>""</f>
      </c>
      <c r="X23" s="5">
        <f>""</f>
      </c>
      <c r="Y23" s="9">
        <f>""</f>
      </c>
      <c r="Z23" s="5" t="str">
        <f t="shared" si="3"/>
        <v>1992</v>
      </c>
      <c r="AA23" s="5" t="str">
        <f t="shared" si="4"/>
        <v>50,00</v>
      </c>
      <c r="AB23" s="5" t="str">
        <f>"2034"</f>
        <v>2034</v>
      </c>
      <c r="AC23" s="5" t="str">
        <f t="shared" si="5"/>
        <v>нет</v>
      </c>
      <c r="AD23" s="5">
        <f>""</f>
      </c>
      <c r="AE23" s="5">
        <f>""</f>
      </c>
      <c r="AF23" s="5" t="str">
        <f>"2021"</f>
        <v>2021</v>
      </c>
      <c r="AG23" s="5" t="str">
        <f t="shared" si="6"/>
        <v>нет</v>
      </c>
      <c r="AH23" s="5">
        <f>""</f>
      </c>
      <c r="AI23" s="5">
        <f>""</f>
      </c>
      <c r="AJ23" s="5">
        <f>""</f>
      </c>
      <c r="AK23" s="8" t="str">
        <f>"1980"</f>
        <v>1980</v>
      </c>
      <c r="AL23" s="5" t="str">
        <f t="shared" si="18"/>
        <v>75,00</v>
      </c>
      <c r="AM23" s="5" t="str">
        <f>"2023"</f>
        <v>2023</v>
      </c>
      <c r="AN23" s="5" t="str">
        <f t="shared" si="28"/>
        <v>да</v>
      </c>
      <c r="AO23" s="5" t="str">
        <f t="shared" si="29"/>
        <v>2012</v>
      </c>
      <c r="AP23" s="5" t="str">
        <f t="shared" si="30"/>
        <v>10,00</v>
      </c>
      <c r="AQ23" s="5" t="str">
        <f>"2022"</f>
        <v>2022</v>
      </c>
      <c r="AR23" s="5" t="str">
        <f t="shared" si="7"/>
        <v>нет</v>
      </c>
      <c r="AS23" s="5">
        <f>""</f>
      </c>
      <c r="AT23" s="5">
        <f>""</f>
      </c>
      <c r="AU23" s="5">
        <f>""</f>
      </c>
      <c r="AV23" s="5">
        <f>""</f>
      </c>
      <c r="AW23" s="5">
        <f>""</f>
      </c>
      <c r="AX23" s="5">
        <f>""</f>
      </c>
      <c r="AY23" s="5" t="str">
        <f t="shared" si="9"/>
        <v>нет</v>
      </c>
      <c r="AZ23" s="5">
        <f>""</f>
      </c>
      <c r="BA23" s="5">
        <f>""</f>
      </c>
      <c r="BB23" s="5">
        <f>""</f>
      </c>
      <c r="BC23" s="5" t="str">
        <f t="shared" si="19"/>
        <v>нет</v>
      </c>
      <c r="BD23" s="5">
        <f>""</f>
      </c>
      <c r="BE23" s="5">
        <f>""</f>
      </c>
      <c r="BF23" s="5">
        <f>""</f>
      </c>
      <c r="BG23" s="5" t="str">
        <f>"1980"</f>
        <v>1980</v>
      </c>
      <c r="BH23" s="5" t="str">
        <f t="shared" si="31"/>
        <v>75,00</v>
      </c>
      <c r="BI23" s="5" t="str">
        <f>"2031"</f>
        <v>2031</v>
      </c>
      <c r="BJ23" s="5" t="str">
        <f t="shared" si="12"/>
        <v>нет</v>
      </c>
      <c r="BK23" s="5">
        <f>""</f>
      </c>
      <c r="BL23" s="5">
        <f>""</f>
      </c>
      <c r="BM23" s="5">
        <f>""</f>
      </c>
      <c r="BN23" s="5" t="str">
        <f t="shared" si="13"/>
        <v>нет</v>
      </c>
      <c r="BO23" s="5">
        <f>""</f>
      </c>
      <c r="BP23" s="5">
        <f>""</f>
      </c>
      <c r="BQ23" s="5">
        <f>""</f>
      </c>
      <c r="BR23" s="5" t="str">
        <f>"1980"</f>
        <v>1980</v>
      </c>
      <c r="BS23" s="5" t="str">
        <f t="shared" si="21"/>
        <v>75,00</v>
      </c>
      <c r="BT23" s="5" t="str">
        <f>"2024"</f>
        <v>2024</v>
      </c>
      <c r="BU23" s="5" t="str">
        <f t="shared" si="14"/>
        <v>нет</v>
      </c>
      <c r="BV23" s="5" t="str">
        <f t="shared" si="15"/>
        <v>x</v>
      </c>
      <c r="BW23" s="5" t="str">
        <f t="shared" si="15"/>
        <v>x</v>
      </c>
      <c r="BX23" s="5" t="str">
        <f t="shared" si="15"/>
        <v>x</v>
      </c>
      <c r="BY23" s="5" t="str">
        <f t="shared" si="16"/>
        <v>нет</v>
      </c>
      <c r="BZ23" s="5" t="str">
        <f>"1980"</f>
        <v>1980</v>
      </c>
      <c r="CA23" s="5" t="str">
        <f>"55,00"</f>
        <v>55,00</v>
      </c>
      <c r="CB23" s="5" t="str">
        <f>"2036"</f>
        <v>2036</v>
      </c>
      <c r="CC23" s="5" t="str">
        <f>"1980"</f>
        <v>1980</v>
      </c>
      <c r="CD23" s="5" t="str">
        <f t="shared" si="20"/>
        <v>75,00</v>
      </c>
      <c r="CE23" s="5" t="str">
        <f>"2035"</f>
        <v>2035</v>
      </c>
      <c r="CF23" s="5" t="str">
        <f>"1980"</f>
        <v>1980</v>
      </c>
      <c r="CG23" s="5" t="str">
        <f>"55,00"</f>
        <v>55,00</v>
      </c>
      <c r="CH23" s="5" t="str">
        <f>"2026"</f>
        <v>2026</v>
      </c>
      <c r="CI23" s="5" t="str">
        <f>"0,00"</f>
        <v>0,00</v>
      </c>
      <c r="CJ23" s="5">
        <f>""</f>
      </c>
    </row>
    <row r="24" spans="1:88" ht="11.25" customHeight="1">
      <c r="A24" s="3" t="str">
        <f>"1.53"</f>
        <v>1.53</v>
      </c>
      <c r="B24" s="4" t="str">
        <f>"п. Подгорный, д.9"</f>
        <v>п. Подгорный, д.9</v>
      </c>
      <c r="C24" s="7" t="str">
        <f>"1983"</f>
        <v>1983</v>
      </c>
      <c r="D24" s="5" t="str">
        <f>"1983"</f>
        <v>1983</v>
      </c>
      <c r="E24" s="5" t="str">
        <f t="shared" si="23"/>
        <v>75,00</v>
      </c>
      <c r="F24" s="5" t="str">
        <f>"2031"</f>
        <v>2031</v>
      </c>
      <c r="G24" s="5" t="str">
        <f t="shared" si="24"/>
        <v>да</v>
      </c>
      <c r="H24" s="5" t="str">
        <f t="shared" si="25"/>
        <v>2009</v>
      </c>
      <c r="I24" s="5" t="str">
        <f t="shared" si="26"/>
        <v>40,00</v>
      </c>
      <c r="J24" s="5" t="str">
        <f>"2025"</f>
        <v>2025</v>
      </c>
      <c r="K24" s="5" t="str">
        <f t="shared" si="0"/>
        <v>нет</v>
      </c>
      <c r="L24" s="5">
        <f>""</f>
      </c>
      <c r="M24" s="5">
        <f>""</f>
      </c>
      <c r="N24" s="5">
        <f>""</f>
      </c>
      <c r="O24" s="8" t="str">
        <f>"2000"</f>
        <v>2000</v>
      </c>
      <c r="P24" s="5" t="str">
        <f t="shared" si="27"/>
        <v>75,00</v>
      </c>
      <c r="Q24" s="5" t="str">
        <f>"2022"</f>
        <v>2022</v>
      </c>
      <c r="R24" s="5" t="str">
        <f t="shared" si="1"/>
        <v>нет</v>
      </c>
      <c r="S24" s="5">
        <f>""</f>
      </c>
      <c r="T24" s="5">
        <f>""</f>
      </c>
      <c r="U24" s="5" t="str">
        <f t="shared" si="32"/>
        <v>2015</v>
      </c>
      <c r="V24" s="5" t="str">
        <f t="shared" si="2"/>
        <v>нет</v>
      </c>
      <c r="W24" s="5">
        <f>""</f>
      </c>
      <c r="X24" s="5">
        <f>""</f>
      </c>
      <c r="Y24" s="9">
        <f>""</f>
      </c>
      <c r="Z24" s="5" t="str">
        <f t="shared" si="3"/>
        <v>1992</v>
      </c>
      <c r="AA24" s="5" t="str">
        <f t="shared" si="4"/>
        <v>50,00</v>
      </c>
      <c r="AB24" s="5" t="str">
        <f>"2022"</f>
        <v>2022</v>
      </c>
      <c r="AC24" s="5" t="str">
        <f t="shared" si="5"/>
        <v>нет</v>
      </c>
      <c r="AD24" s="5">
        <f>""</f>
      </c>
      <c r="AE24" s="5">
        <f>""</f>
      </c>
      <c r="AF24" s="5">
        <f>""</f>
      </c>
      <c r="AG24" s="5" t="str">
        <f t="shared" si="6"/>
        <v>нет</v>
      </c>
      <c r="AH24" s="5">
        <f>""</f>
      </c>
      <c r="AI24" s="5">
        <f>""</f>
      </c>
      <c r="AJ24" s="5">
        <f>""</f>
      </c>
      <c r="AK24" s="8" t="str">
        <f>"1983"</f>
        <v>1983</v>
      </c>
      <c r="AL24" s="5" t="str">
        <f t="shared" si="18"/>
        <v>75,00</v>
      </c>
      <c r="AM24" s="5" t="str">
        <f>"2024"</f>
        <v>2024</v>
      </c>
      <c r="AN24" s="5" t="str">
        <f t="shared" si="28"/>
        <v>да</v>
      </c>
      <c r="AO24" s="5" t="str">
        <f t="shared" si="29"/>
        <v>2012</v>
      </c>
      <c r="AP24" s="5" t="str">
        <f t="shared" si="30"/>
        <v>10,00</v>
      </c>
      <c r="AQ24" s="5" t="str">
        <f>"2022"</f>
        <v>2022</v>
      </c>
      <c r="AR24" s="5" t="str">
        <f t="shared" si="7"/>
        <v>нет</v>
      </c>
      <c r="AS24" s="5">
        <f>""</f>
      </c>
      <c r="AT24" s="5">
        <f>""</f>
      </c>
      <c r="AU24" s="5">
        <f>""</f>
      </c>
      <c r="AV24" s="5" t="str">
        <f>"х"</f>
        <v>х</v>
      </c>
      <c r="AW24" s="5" t="str">
        <f>"х"</f>
        <v>х</v>
      </c>
      <c r="AX24" s="5" t="str">
        <f>"х"</f>
        <v>х</v>
      </c>
      <c r="AY24" s="5" t="str">
        <f t="shared" si="9"/>
        <v>нет</v>
      </c>
      <c r="AZ24" s="5" t="str">
        <f>"х"</f>
        <v>х</v>
      </c>
      <c r="BA24" s="5" t="str">
        <f>"х"</f>
        <v>х</v>
      </c>
      <c r="BB24" s="5" t="str">
        <f>"х"</f>
        <v>х</v>
      </c>
      <c r="BC24" s="5" t="str">
        <f t="shared" si="19"/>
        <v>нет</v>
      </c>
      <c r="BD24" s="5" t="str">
        <f>"х"</f>
        <v>х</v>
      </c>
      <c r="BE24" s="5" t="str">
        <f>"х"</f>
        <v>х</v>
      </c>
      <c r="BF24" s="5" t="str">
        <f>"х"</f>
        <v>х</v>
      </c>
      <c r="BG24" s="5" t="str">
        <f>"1983"</f>
        <v>1983</v>
      </c>
      <c r="BH24" s="5" t="str">
        <f t="shared" si="31"/>
        <v>75,00</v>
      </c>
      <c r="BI24" s="5" t="str">
        <f>"2040"</f>
        <v>2040</v>
      </c>
      <c r="BJ24" s="5" t="str">
        <f t="shared" si="12"/>
        <v>нет</v>
      </c>
      <c r="BK24" s="5">
        <f>""</f>
      </c>
      <c r="BL24" s="5">
        <f>""</f>
      </c>
      <c r="BM24" s="5">
        <f>""</f>
      </c>
      <c r="BN24" s="5" t="str">
        <f t="shared" si="13"/>
        <v>нет</v>
      </c>
      <c r="BO24" s="5">
        <f>""</f>
      </c>
      <c r="BP24" s="5">
        <f>""</f>
      </c>
      <c r="BQ24" s="5">
        <f>""</f>
      </c>
      <c r="BR24" s="5" t="str">
        <f>"1983"</f>
        <v>1983</v>
      </c>
      <c r="BS24" s="5" t="str">
        <f t="shared" si="21"/>
        <v>75,00</v>
      </c>
      <c r="BT24" s="5" t="str">
        <f>"2023"</f>
        <v>2023</v>
      </c>
      <c r="BU24" s="5" t="str">
        <f t="shared" si="14"/>
        <v>нет</v>
      </c>
      <c r="BV24" s="5" t="str">
        <f t="shared" si="15"/>
        <v>x</v>
      </c>
      <c r="BW24" s="5" t="str">
        <f t="shared" si="15"/>
        <v>x</v>
      </c>
      <c r="BX24" s="5" t="str">
        <f t="shared" si="15"/>
        <v>x</v>
      </c>
      <c r="BY24" s="5" t="str">
        <f t="shared" si="16"/>
        <v>нет</v>
      </c>
      <c r="BZ24" s="5" t="str">
        <f>"x"</f>
        <v>x</v>
      </c>
      <c r="CA24" s="5" t="str">
        <f>"x"</f>
        <v>x</v>
      </c>
      <c r="CB24" s="5" t="str">
        <f>"x"</f>
        <v>x</v>
      </c>
      <c r="CC24" s="5" t="str">
        <f>"1983"</f>
        <v>1983</v>
      </c>
      <c r="CD24" s="5" t="str">
        <f t="shared" si="20"/>
        <v>75,00</v>
      </c>
      <c r="CE24" s="5" t="str">
        <f>"2035"</f>
        <v>2035</v>
      </c>
      <c r="CF24" s="5" t="str">
        <f>"1983"</f>
        <v>1983</v>
      </c>
      <c r="CG24" s="5" t="str">
        <f>"50,00"</f>
        <v>50,00</v>
      </c>
      <c r="CH24" s="5" t="str">
        <f>"2033"</f>
        <v>2033</v>
      </c>
      <c r="CI24" s="5" t="str">
        <f>"0,00"</f>
        <v>0,00</v>
      </c>
      <c r="CJ24" s="5">
        <f>""</f>
      </c>
    </row>
    <row r="25" spans="1:88" ht="11.25" customHeight="1">
      <c r="A25" s="3" t="str">
        <f>"1.292"</f>
        <v>1.292</v>
      </c>
      <c r="B25" s="4" t="str">
        <f>"с. Чуровское, д.12"</f>
        <v>с. Чуровское, д.12</v>
      </c>
      <c r="C25" s="7" t="str">
        <f>"1973"</f>
        <v>1973</v>
      </c>
      <c r="D25" s="5" t="str">
        <f>"1973"</f>
        <v>1973</v>
      </c>
      <c r="E25" s="5" t="str">
        <f>"75,00"</f>
        <v>75,00</v>
      </c>
      <c r="F25" s="5" t="str">
        <f>"2022"</f>
        <v>2022</v>
      </c>
      <c r="G25" s="5" t="str">
        <f aca="true" t="shared" si="33" ref="G25:G32">"да"</f>
        <v>да</v>
      </c>
      <c r="H25" s="5" t="str">
        <f aca="true" t="shared" si="34" ref="H25:H32">"2009"</f>
        <v>2009</v>
      </c>
      <c r="I25" s="5" t="str">
        <f aca="true" t="shared" si="35" ref="I25:I32">"40,00"</f>
        <v>40,00</v>
      </c>
      <c r="J25" s="5" t="str">
        <f>"2022"</f>
        <v>2022</v>
      </c>
      <c r="K25" s="5" t="str">
        <f aca="true" t="shared" si="36" ref="K25:K32">"нет"</f>
        <v>нет</v>
      </c>
      <c r="L25" s="5">
        <f>""</f>
      </c>
      <c r="M25" s="5">
        <f>""</f>
      </c>
      <c r="N25" s="5">
        <f>""</f>
      </c>
      <c r="O25" s="8" t="str">
        <f>"1973"</f>
        <v>1973</v>
      </c>
      <c r="P25" s="5" t="str">
        <f>"100,00"</f>
        <v>100,00</v>
      </c>
      <c r="Q25" s="5" t="str">
        <f>"2017"</f>
        <v>2017</v>
      </c>
      <c r="R25" s="5" t="str">
        <f aca="true" t="shared" si="37" ref="R25:R32">"нет"</f>
        <v>нет</v>
      </c>
      <c r="S25" s="5">
        <f>""</f>
      </c>
      <c r="T25" s="5">
        <f>""</f>
      </c>
      <c r="U25" s="5" t="str">
        <f t="shared" si="32"/>
        <v>2015</v>
      </c>
      <c r="V25" s="5" t="str">
        <f aca="true" t="shared" si="38" ref="V25:V32">"нет"</f>
        <v>нет</v>
      </c>
      <c r="W25" s="5">
        <f>""</f>
      </c>
      <c r="X25" s="5">
        <f>""</f>
      </c>
      <c r="Y25" s="9">
        <f>""</f>
      </c>
      <c r="Z25" s="5" t="str">
        <f>"1991"</f>
        <v>1991</v>
      </c>
      <c r="AA25" s="5" t="str">
        <f aca="true" t="shared" si="39" ref="AA25:AA32">"50,00"</f>
        <v>50,00</v>
      </c>
      <c r="AB25" s="5" t="str">
        <f>"2035"</f>
        <v>2035</v>
      </c>
      <c r="AC25" s="5" t="str">
        <f aca="true" t="shared" si="40" ref="AC25:AC32">"нет"</f>
        <v>нет</v>
      </c>
      <c r="AD25" s="5">
        <f>""</f>
      </c>
      <c r="AE25" s="5">
        <f>""</f>
      </c>
      <c r="AF25" s="5" t="str">
        <f>"2023"</f>
        <v>2023</v>
      </c>
      <c r="AG25" s="5" t="str">
        <f aca="true" t="shared" si="41" ref="AG25:AG32">"нет"</f>
        <v>нет</v>
      </c>
      <c r="AH25" s="5">
        <f>""</f>
      </c>
      <c r="AI25" s="5">
        <f>""</f>
      </c>
      <c r="AJ25" s="5">
        <f>""</f>
      </c>
      <c r="AK25" s="8" t="str">
        <f>"1973"</f>
        <v>1973</v>
      </c>
      <c r="AL25" s="5" t="str">
        <f>"75,00"</f>
        <v>75,00</v>
      </c>
      <c r="AM25" s="5" t="str">
        <f>"2026"</f>
        <v>2026</v>
      </c>
      <c r="AN25" s="5" t="str">
        <f>"да"</f>
        <v>да</v>
      </c>
      <c r="AO25" s="5" t="str">
        <f>"2012"</f>
        <v>2012</v>
      </c>
      <c r="AP25" s="5" t="str">
        <f>"10,00"</f>
        <v>10,00</v>
      </c>
      <c r="AQ25" s="5" t="str">
        <f>"2026"</f>
        <v>2026</v>
      </c>
      <c r="AR25" s="5" t="str">
        <f aca="true" t="shared" si="42" ref="AR25:AR32">"нет"</f>
        <v>нет</v>
      </c>
      <c r="AS25" s="5">
        <f>""</f>
      </c>
      <c r="AT25" s="5">
        <f>""</f>
      </c>
      <c r="AU25" s="5">
        <f>""</f>
      </c>
      <c r="AV25" s="5" t="str">
        <f aca="true" t="shared" si="43" ref="AV25:AX32">"х"</f>
        <v>х</v>
      </c>
      <c r="AW25" s="5" t="str">
        <f t="shared" si="43"/>
        <v>х</v>
      </c>
      <c r="AX25" s="5" t="str">
        <f t="shared" si="43"/>
        <v>х</v>
      </c>
      <c r="AY25" s="5" t="str">
        <f aca="true" t="shared" si="44" ref="AY25:AY30">"нет"</f>
        <v>нет</v>
      </c>
      <c r="AZ25" s="5" t="str">
        <f aca="true" t="shared" si="45" ref="AZ25:BB32">"х"</f>
        <v>х</v>
      </c>
      <c r="BA25" s="5" t="str">
        <f t="shared" si="45"/>
        <v>х</v>
      </c>
      <c r="BB25" s="5" t="str">
        <f t="shared" si="45"/>
        <v>х</v>
      </c>
      <c r="BC25" s="5" t="str">
        <f aca="true" t="shared" si="46" ref="BC25:BC30">"нет"</f>
        <v>нет</v>
      </c>
      <c r="BD25" s="5" t="str">
        <f aca="true" t="shared" si="47" ref="BD25:BF32">"х"</f>
        <v>х</v>
      </c>
      <c r="BE25" s="5" t="str">
        <f t="shared" si="47"/>
        <v>х</v>
      </c>
      <c r="BF25" s="5" t="str">
        <f t="shared" si="47"/>
        <v>х</v>
      </c>
      <c r="BG25" s="5" t="str">
        <f>"1973"</f>
        <v>1973</v>
      </c>
      <c r="BH25" s="5" t="str">
        <f>"75,00"</f>
        <v>75,00</v>
      </c>
      <c r="BI25" s="5" t="str">
        <f>"2016"</f>
        <v>2016</v>
      </c>
      <c r="BJ25" s="5" t="str">
        <f aca="true" t="shared" si="48" ref="BJ25:BJ32">"нет"</f>
        <v>нет</v>
      </c>
      <c r="BK25" s="5">
        <f>""</f>
      </c>
      <c r="BL25" s="5">
        <f>""</f>
      </c>
      <c r="BM25" s="5">
        <f>""</f>
      </c>
      <c r="BN25" s="5" t="str">
        <f aca="true" t="shared" si="49" ref="BN25:BN32">"нет"</f>
        <v>нет</v>
      </c>
      <c r="BO25" s="5">
        <f>""</f>
      </c>
      <c r="BP25" s="5">
        <f>""</f>
      </c>
      <c r="BQ25" s="5">
        <f>""</f>
      </c>
      <c r="BR25" s="5" t="str">
        <f>"2008"</f>
        <v>2008</v>
      </c>
      <c r="BS25" s="5" t="str">
        <f>"16,00"</f>
        <v>16,00</v>
      </c>
      <c r="BT25" s="5" t="str">
        <f>"2040"</f>
        <v>2040</v>
      </c>
      <c r="BU25" s="5" t="str">
        <f aca="true" t="shared" si="50" ref="BU25:BU32">"нет"</f>
        <v>нет</v>
      </c>
      <c r="BV25" s="5" t="str">
        <f aca="true" t="shared" si="51" ref="BV25:BX32">"x"</f>
        <v>x</v>
      </c>
      <c r="BW25" s="5" t="str">
        <f t="shared" si="51"/>
        <v>x</v>
      </c>
      <c r="BX25" s="5" t="str">
        <f t="shared" si="51"/>
        <v>x</v>
      </c>
      <c r="BY25" s="5" t="str">
        <f aca="true" t="shared" si="52" ref="BY25:BY32">"нет"</f>
        <v>нет</v>
      </c>
      <c r="BZ25" s="5" t="str">
        <f>"1973"</f>
        <v>1973</v>
      </c>
      <c r="CA25" s="5" t="str">
        <f>"66,00"</f>
        <v>66,00</v>
      </c>
      <c r="CB25" s="5" t="str">
        <f>"2028"</f>
        <v>2028</v>
      </c>
      <c r="CC25" s="5" t="str">
        <f>"1973"</f>
        <v>1973</v>
      </c>
      <c r="CD25" s="5" t="str">
        <f>"75,00"</f>
        <v>75,00</v>
      </c>
      <c r="CE25" s="5" t="str">
        <f>"2030"</f>
        <v>2030</v>
      </c>
      <c r="CF25" s="5" t="str">
        <f>"1973"</f>
        <v>1973</v>
      </c>
      <c r="CG25" s="5" t="str">
        <f>"66,00"</f>
        <v>66,00</v>
      </c>
      <c r="CH25" s="5" t="str">
        <f>"2028"</f>
        <v>2028</v>
      </c>
      <c r="CI25" s="5" t="str">
        <f>"40,00"</f>
        <v>40,00</v>
      </c>
      <c r="CJ25" s="5">
        <f>""</f>
      </c>
    </row>
    <row r="26" spans="1:88" ht="11.25" customHeight="1">
      <c r="A26" s="3" t="str">
        <f>"1.293"</f>
        <v>1.293</v>
      </c>
      <c r="B26" s="4" t="str">
        <f>"с. Чуровское, д.13"</f>
        <v>с. Чуровское, д.13</v>
      </c>
      <c r="C26" s="7" t="str">
        <f>"1982"</f>
        <v>1982</v>
      </c>
      <c r="D26" s="5" t="str">
        <f>"1982"</f>
        <v>1982</v>
      </c>
      <c r="E26" s="5" t="str">
        <f>"77,00"</f>
        <v>77,00</v>
      </c>
      <c r="F26" s="5" t="str">
        <f>"2028"</f>
        <v>2028</v>
      </c>
      <c r="G26" s="5" t="str">
        <f t="shared" si="33"/>
        <v>да</v>
      </c>
      <c r="H26" s="5" t="str">
        <f t="shared" si="34"/>
        <v>2009</v>
      </c>
      <c r="I26" s="5" t="str">
        <f t="shared" si="35"/>
        <v>40,00</v>
      </c>
      <c r="J26" s="5" t="str">
        <f>"2022"</f>
        <v>2022</v>
      </c>
      <c r="K26" s="5" t="str">
        <f t="shared" si="36"/>
        <v>нет</v>
      </c>
      <c r="L26" s="5">
        <f>""</f>
      </c>
      <c r="M26" s="5">
        <f>""</f>
      </c>
      <c r="N26" s="5">
        <f>""</f>
      </c>
      <c r="O26" s="8" t="str">
        <f>"1982"</f>
        <v>1982</v>
      </c>
      <c r="P26" s="5" t="str">
        <f>"77,00"</f>
        <v>77,00</v>
      </c>
      <c r="Q26" s="5" t="str">
        <f>"2024"</f>
        <v>2024</v>
      </c>
      <c r="R26" s="5" t="str">
        <f t="shared" si="37"/>
        <v>нет</v>
      </c>
      <c r="S26" s="5">
        <f>""</f>
      </c>
      <c r="T26" s="5">
        <f>""</f>
      </c>
      <c r="U26" s="5" t="str">
        <f t="shared" si="32"/>
        <v>2015</v>
      </c>
      <c r="V26" s="5" t="str">
        <f t="shared" si="38"/>
        <v>нет</v>
      </c>
      <c r="W26" s="5">
        <f>""</f>
      </c>
      <c r="X26" s="5">
        <f>""</f>
      </c>
      <c r="Y26" s="9">
        <f>""</f>
      </c>
      <c r="Z26" s="5" t="str">
        <f>"1991"</f>
        <v>1991</v>
      </c>
      <c r="AA26" s="5" t="str">
        <f t="shared" si="39"/>
        <v>50,00</v>
      </c>
      <c r="AB26" s="5" t="str">
        <f>"2036"</f>
        <v>2036</v>
      </c>
      <c r="AC26" s="5" t="str">
        <f t="shared" si="40"/>
        <v>нет</v>
      </c>
      <c r="AD26" s="5">
        <f>""</f>
      </c>
      <c r="AE26" s="5">
        <f>""</f>
      </c>
      <c r="AF26" s="5" t="str">
        <f>"2023"</f>
        <v>2023</v>
      </c>
      <c r="AG26" s="5" t="str">
        <f t="shared" si="41"/>
        <v>нет</v>
      </c>
      <c r="AH26" s="5">
        <f>""</f>
      </c>
      <c r="AI26" s="5">
        <f>""</f>
      </c>
      <c r="AJ26" s="5">
        <f>""</f>
      </c>
      <c r="AK26" s="8" t="str">
        <f>"2007"</f>
        <v>2007</v>
      </c>
      <c r="AL26" s="5" t="str">
        <f>"20,00"</f>
        <v>20,00</v>
      </c>
      <c r="AM26" s="5" t="str">
        <f>"2037"</f>
        <v>2037</v>
      </c>
      <c r="AN26" s="5" t="str">
        <f>"да"</f>
        <v>да</v>
      </c>
      <c r="AO26" s="5" t="str">
        <f>"2012"</f>
        <v>2012</v>
      </c>
      <c r="AP26" s="5" t="str">
        <f>"10,00"</f>
        <v>10,00</v>
      </c>
      <c r="AQ26" s="5" t="str">
        <f>"2037"</f>
        <v>2037</v>
      </c>
      <c r="AR26" s="5" t="str">
        <f t="shared" si="42"/>
        <v>нет</v>
      </c>
      <c r="AS26" s="5">
        <f>""</f>
      </c>
      <c r="AT26" s="5">
        <f>""</f>
      </c>
      <c r="AU26" s="5">
        <f>""</f>
      </c>
      <c r="AV26" s="5" t="str">
        <f t="shared" si="43"/>
        <v>х</v>
      </c>
      <c r="AW26" s="5" t="str">
        <f t="shared" si="43"/>
        <v>х</v>
      </c>
      <c r="AX26" s="5" t="str">
        <f t="shared" si="43"/>
        <v>х</v>
      </c>
      <c r="AY26" s="5" t="str">
        <f t="shared" si="44"/>
        <v>нет</v>
      </c>
      <c r="AZ26" s="5" t="str">
        <f t="shared" si="45"/>
        <v>х</v>
      </c>
      <c r="BA26" s="5" t="str">
        <f t="shared" si="45"/>
        <v>х</v>
      </c>
      <c r="BB26" s="5" t="str">
        <f t="shared" si="45"/>
        <v>х</v>
      </c>
      <c r="BC26" s="5" t="str">
        <f t="shared" si="46"/>
        <v>нет</v>
      </c>
      <c r="BD26" s="5" t="str">
        <f t="shared" si="47"/>
        <v>х</v>
      </c>
      <c r="BE26" s="5" t="str">
        <f t="shared" si="47"/>
        <v>х</v>
      </c>
      <c r="BF26" s="5" t="str">
        <f t="shared" si="47"/>
        <v>х</v>
      </c>
      <c r="BG26" s="5" t="str">
        <f>"1982"</f>
        <v>1982</v>
      </c>
      <c r="BH26" s="5" t="str">
        <f>"77,00"</f>
        <v>77,00</v>
      </c>
      <c r="BI26" s="5" t="str">
        <f>"2022"</f>
        <v>2022</v>
      </c>
      <c r="BJ26" s="5" t="str">
        <f t="shared" si="48"/>
        <v>нет</v>
      </c>
      <c r="BK26" s="5">
        <f>""</f>
      </c>
      <c r="BL26" s="5">
        <f>""</f>
      </c>
      <c r="BM26" s="5">
        <f>""</f>
      </c>
      <c r="BN26" s="5" t="str">
        <f t="shared" si="49"/>
        <v>нет</v>
      </c>
      <c r="BO26" s="5">
        <f>""</f>
      </c>
      <c r="BP26" s="5">
        <f>""</f>
      </c>
      <c r="BQ26" s="5">
        <f>""</f>
      </c>
      <c r="BR26" s="5" t="str">
        <f>"2012"</f>
        <v>2012</v>
      </c>
      <c r="BS26" s="5" t="str">
        <f>"3,00"</f>
        <v>3,00</v>
      </c>
      <c r="BT26" s="5" t="str">
        <f>"2037"</f>
        <v>2037</v>
      </c>
      <c r="BU26" s="5" t="str">
        <f t="shared" si="50"/>
        <v>нет</v>
      </c>
      <c r="BV26" s="5" t="str">
        <f t="shared" si="51"/>
        <v>x</v>
      </c>
      <c r="BW26" s="5" t="str">
        <f t="shared" si="51"/>
        <v>x</v>
      </c>
      <c r="BX26" s="5" t="str">
        <f t="shared" si="51"/>
        <v>x</v>
      </c>
      <c r="BY26" s="5" t="str">
        <f t="shared" si="52"/>
        <v>нет</v>
      </c>
      <c r="BZ26" s="5" t="str">
        <f>"1982"</f>
        <v>1982</v>
      </c>
      <c r="CA26" s="5" t="str">
        <f>"75,00"</f>
        <v>75,00</v>
      </c>
      <c r="CB26" s="5" t="str">
        <f>"2037"</f>
        <v>2037</v>
      </c>
      <c r="CC26" s="5" t="str">
        <f>"1982"</f>
        <v>1982</v>
      </c>
      <c r="CD26" s="5" t="str">
        <f>"51,00"</f>
        <v>51,00</v>
      </c>
      <c r="CE26" s="5" t="str">
        <f>"2032"</f>
        <v>2032</v>
      </c>
      <c r="CF26" s="5" t="str">
        <f>"1982"</f>
        <v>1982</v>
      </c>
      <c r="CG26" s="5" t="str">
        <f>"51,00"</f>
        <v>51,00</v>
      </c>
      <c r="CH26" s="5" t="str">
        <f>"2032"</f>
        <v>2032</v>
      </c>
      <c r="CI26" s="5" t="str">
        <f>"30,00"</f>
        <v>30,00</v>
      </c>
      <c r="CJ26" s="5">
        <f>""</f>
      </c>
    </row>
    <row r="27" spans="1:88" ht="11.25" customHeight="1">
      <c r="A27" s="3" t="str">
        <f>"1.294"</f>
        <v>1.294</v>
      </c>
      <c r="B27" s="4" t="str">
        <f>"с. Чуровское, д.14"</f>
        <v>с. Чуровское, д.14</v>
      </c>
      <c r="C27" s="7" t="str">
        <f>"1967"</f>
        <v>1967</v>
      </c>
      <c r="D27" s="5" t="str">
        <f>"1967"</f>
        <v>1967</v>
      </c>
      <c r="E27" s="5" t="str">
        <f>"75,00"</f>
        <v>75,00</v>
      </c>
      <c r="F27" s="5" t="str">
        <f>"2023"</f>
        <v>2023</v>
      </c>
      <c r="G27" s="5" t="str">
        <f t="shared" si="33"/>
        <v>да</v>
      </c>
      <c r="H27" s="5" t="str">
        <f t="shared" si="34"/>
        <v>2009</v>
      </c>
      <c r="I27" s="5" t="str">
        <f t="shared" si="35"/>
        <v>40,00</v>
      </c>
      <c r="J27" s="5" t="str">
        <f>"2019"</f>
        <v>2019</v>
      </c>
      <c r="K27" s="5" t="str">
        <f t="shared" si="36"/>
        <v>нет</v>
      </c>
      <c r="L27" s="5">
        <f>""</f>
      </c>
      <c r="M27" s="5">
        <f>""</f>
      </c>
      <c r="N27" s="5">
        <f>""</f>
      </c>
      <c r="O27" s="8" t="str">
        <f>"1967"</f>
        <v>1967</v>
      </c>
      <c r="P27" s="5" t="str">
        <f>"75,00"</f>
        <v>75,00</v>
      </c>
      <c r="Q27" s="5" t="str">
        <f>"2025"</f>
        <v>2025</v>
      </c>
      <c r="R27" s="5" t="str">
        <f t="shared" si="37"/>
        <v>нет</v>
      </c>
      <c r="S27" s="5">
        <f>""</f>
      </c>
      <c r="T27" s="5">
        <f>""</f>
      </c>
      <c r="U27" s="5" t="str">
        <f t="shared" si="32"/>
        <v>2015</v>
      </c>
      <c r="V27" s="5" t="str">
        <f t="shared" si="38"/>
        <v>нет</v>
      </c>
      <c r="W27" s="5">
        <f>""</f>
      </c>
      <c r="X27" s="5">
        <f>""</f>
      </c>
      <c r="Y27" s="9">
        <f>""</f>
      </c>
      <c r="Z27" s="5" t="str">
        <f>"1991"</f>
        <v>1991</v>
      </c>
      <c r="AA27" s="5" t="str">
        <f t="shared" si="39"/>
        <v>50,00</v>
      </c>
      <c r="AB27" s="5" t="str">
        <f>"2036"</f>
        <v>2036</v>
      </c>
      <c r="AC27" s="5" t="str">
        <f t="shared" si="40"/>
        <v>нет</v>
      </c>
      <c r="AD27" s="5">
        <f>""</f>
      </c>
      <c r="AE27" s="5">
        <f>""</f>
      </c>
      <c r="AF27" s="5" t="str">
        <f>"2025"</f>
        <v>2025</v>
      </c>
      <c r="AG27" s="5" t="str">
        <f t="shared" si="41"/>
        <v>нет</v>
      </c>
      <c r="AH27" s="5">
        <f>""</f>
      </c>
      <c r="AI27" s="5">
        <f>""</f>
      </c>
      <c r="AJ27" s="5">
        <f>""</f>
      </c>
      <c r="AK27" s="8" t="str">
        <f>"1967"</f>
        <v>1967</v>
      </c>
      <c r="AL27" s="5" t="str">
        <f>"75,00"</f>
        <v>75,00</v>
      </c>
      <c r="AM27" s="5" t="str">
        <f>"2019"</f>
        <v>2019</v>
      </c>
      <c r="AN27" s="5" t="str">
        <f>"нет"</f>
        <v>нет</v>
      </c>
      <c r="AO27" s="5">
        <f>""</f>
      </c>
      <c r="AP27" s="5">
        <f>""</f>
      </c>
      <c r="AQ27" s="5" t="str">
        <f>"2016"</f>
        <v>2016</v>
      </c>
      <c r="AR27" s="5" t="str">
        <f t="shared" si="42"/>
        <v>нет</v>
      </c>
      <c r="AS27" s="5">
        <f>""</f>
      </c>
      <c r="AT27" s="5">
        <f>""</f>
      </c>
      <c r="AU27" s="5">
        <f>""</f>
      </c>
      <c r="AV27" s="5" t="str">
        <f t="shared" si="43"/>
        <v>х</v>
      </c>
      <c r="AW27" s="5" t="str">
        <f t="shared" si="43"/>
        <v>х</v>
      </c>
      <c r="AX27" s="5" t="str">
        <f t="shared" si="43"/>
        <v>х</v>
      </c>
      <c r="AY27" s="5" t="str">
        <f t="shared" si="44"/>
        <v>нет</v>
      </c>
      <c r="AZ27" s="5" t="str">
        <f t="shared" si="45"/>
        <v>х</v>
      </c>
      <c r="BA27" s="5" t="str">
        <f t="shared" si="45"/>
        <v>х</v>
      </c>
      <c r="BB27" s="5" t="str">
        <f t="shared" si="45"/>
        <v>х</v>
      </c>
      <c r="BC27" s="5" t="str">
        <f t="shared" si="46"/>
        <v>нет</v>
      </c>
      <c r="BD27" s="5" t="str">
        <f t="shared" si="47"/>
        <v>х</v>
      </c>
      <c r="BE27" s="5" t="str">
        <f t="shared" si="47"/>
        <v>х</v>
      </c>
      <c r="BF27" s="5" t="str">
        <f t="shared" si="47"/>
        <v>х</v>
      </c>
      <c r="BG27" s="5" t="str">
        <f>"1967"</f>
        <v>1967</v>
      </c>
      <c r="BH27" s="5" t="str">
        <f>"75,00"</f>
        <v>75,00</v>
      </c>
      <c r="BI27" s="5" t="str">
        <f>"2021"</f>
        <v>2021</v>
      </c>
      <c r="BJ27" s="5" t="str">
        <f t="shared" si="48"/>
        <v>нет</v>
      </c>
      <c r="BK27" s="5">
        <f>""</f>
      </c>
      <c r="BL27" s="5">
        <f>""</f>
      </c>
      <c r="BM27" s="5">
        <f>""</f>
      </c>
      <c r="BN27" s="5" t="str">
        <f t="shared" si="49"/>
        <v>нет</v>
      </c>
      <c r="BO27" s="5">
        <f>""</f>
      </c>
      <c r="BP27" s="5">
        <f>""</f>
      </c>
      <c r="BQ27" s="5">
        <f>""</f>
      </c>
      <c r="BR27" s="5" t="str">
        <f>"1990"</f>
        <v>1990</v>
      </c>
      <c r="BS27" s="5" t="str">
        <f>"76,00"</f>
        <v>76,00</v>
      </c>
      <c r="BT27" s="5" t="str">
        <f>"2036"</f>
        <v>2036</v>
      </c>
      <c r="BU27" s="5" t="str">
        <f t="shared" si="50"/>
        <v>нет</v>
      </c>
      <c r="BV27" s="5" t="str">
        <f t="shared" si="51"/>
        <v>x</v>
      </c>
      <c r="BW27" s="5" t="str">
        <f t="shared" si="51"/>
        <v>x</v>
      </c>
      <c r="BX27" s="5" t="str">
        <f t="shared" si="51"/>
        <v>x</v>
      </c>
      <c r="BY27" s="5" t="str">
        <f t="shared" si="52"/>
        <v>нет</v>
      </c>
      <c r="BZ27" s="5" t="str">
        <f aca="true" t="shared" si="53" ref="BZ27:CB28">"x"</f>
        <v>x</v>
      </c>
      <c r="CA27" s="5" t="str">
        <f t="shared" si="53"/>
        <v>x</v>
      </c>
      <c r="CB27" s="5" t="str">
        <f t="shared" si="53"/>
        <v>x</v>
      </c>
      <c r="CC27" s="5" t="str">
        <f>"1990"</f>
        <v>1990</v>
      </c>
      <c r="CD27" s="5" t="str">
        <f>"80,00"</f>
        <v>80,00</v>
      </c>
      <c r="CE27" s="5" t="str">
        <f>"2017"</f>
        <v>2017</v>
      </c>
      <c r="CF27" s="5" t="str">
        <f>"1967"</f>
        <v>1967</v>
      </c>
      <c r="CG27" s="5" t="str">
        <f>"76,00"</f>
        <v>76,00</v>
      </c>
      <c r="CH27" s="5" t="str">
        <f>"2022"</f>
        <v>2022</v>
      </c>
      <c r="CI27" s="5" t="str">
        <f>"40,00"</f>
        <v>40,00</v>
      </c>
      <c r="CJ27" s="5">
        <f>""</f>
      </c>
    </row>
    <row r="28" spans="1:88" ht="11.25" customHeight="1">
      <c r="A28" s="3" t="str">
        <f>"1.295"</f>
        <v>1.295</v>
      </c>
      <c r="B28" s="4" t="str">
        <f>"с. Чуровское, д.15"</f>
        <v>с. Чуровское, д.15</v>
      </c>
      <c r="C28" s="7" t="str">
        <f>"1979"</f>
        <v>1979</v>
      </c>
      <c r="D28" s="5" t="str">
        <f>"1979"</f>
        <v>1979</v>
      </c>
      <c r="E28" s="5" t="str">
        <f>"85,00"</f>
        <v>85,00</v>
      </c>
      <c r="F28" s="5" t="str">
        <f>"2025"</f>
        <v>2025</v>
      </c>
      <c r="G28" s="5" t="str">
        <f t="shared" si="33"/>
        <v>да</v>
      </c>
      <c r="H28" s="5" t="str">
        <f t="shared" si="34"/>
        <v>2009</v>
      </c>
      <c r="I28" s="5" t="str">
        <f t="shared" si="35"/>
        <v>40,00</v>
      </c>
      <c r="J28" s="5" t="str">
        <f>"2025"</f>
        <v>2025</v>
      </c>
      <c r="K28" s="5" t="str">
        <f t="shared" si="36"/>
        <v>нет</v>
      </c>
      <c r="L28" s="5">
        <f>""</f>
      </c>
      <c r="M28" s="5">
        <f>""</f>
      </c>
      <c r="N28" s="5">
        <f>""</f>
      </c>
      <c r="O28" s="8" t="str">
        <f>"1979"</f>
        <v>1979</v>
      </c>
      <c r="P28" s="5" t="str">
        <f>"85,00"</f>
        <v>85,00</v>
      </c>
      <c r="Q28" s="5" t="str">
        <f>"2026"</f>
        <v>2026</v>
      </c>
      <c r="R28" s="5" t="str">
        <f t="shared" si="37"/>
        <v>нет</v>
      </c>
      <c r="S28" s="5">
        <f>""</f>
      </c>
      <c r="T28" s="5">
        <f>""</f>
      </c>
      <c r="U28" s="5" t="str">
        <f>"2026"</f>
        <v>2026</v>
      </c>
      <c r="V28" s="5" t="str">
        <f t="shared" si="38"/>
        <v>нет</v>
      </c>
      <c r="W28" s="5">
        <f>""</f>
      </c>
      <c r="X28" s="5">
        <f>""</f>
      </c>
      <c r="Y28" s="9">
        <f>""</f>
      </c>
      <c r="Z28" s="5" t="str">
        <f>"1991"</f>
        <v>1991</v>
      </c>
      <c r="AA28" s="5" t="str">
        <f t="shared" si="39"/>
        <v>50,00</v>
      </c>
      <c r="AB28" s="5" t="str">
        <f>"2037"</f>
        <v>2037</v>
      </c>
      <c r="AC28" s="5" t="str">
        <f t="shared" si="40"/>
        <v>нет</v>
      </c>
      <c r="AD28" s="5">
        <f>""</f>
      </c>
      <c r="AE28" s="5">
        <f>""</f>
      </c>
      <c r="AF28" s="5" t="str">
        <f>"2022"</f>
        <v>2022</v>
      </c>
      <c r="AG28" s="5" t="str">
        <f t="shared" si="41"/>
        <v>нет</v>
      </c>
      <c r="AH28" s="5">
        <f>""</f>
      </c>
      <c r="AI28" s="5">
        <f>""</f>
      </c>
      <c r="AJ28" s="5">
        <f>""</f>
      </c>
      <c r="AK28" s="8" t="str">
        <f>"2007"</f>
        <v>2007</v>
      </c>
      <c r="AL28" s="5" t="str">
        <f>"20,00"</f>
        <v>20,00</v>
      </c>
      <c r="AM28" s="5" t="str">
        <f>"2037"</f>
        <v>2037</v>
      </c>
      <c r="AN28" s="5" t="str">
        <f>"нет"</f>
        <v>нет</v>
      </c>
      <c r="AO28" s="5">
        <f>""</f>
      </c>
      <c r="AP28" s="5">
        <f>""</f>
      </c>
      <c r="AQ28" s="5" t="str">
        <f>"2015"</f>
        <v>2015</v>
      </c>
      <c r="AR28" s="5" t="str">
        <f t="shared" si="42"/>
        <v>нет</v>
      </c>
      <c r="AS28" s="5">
        <f>""</f>
      </c>
      <c r="AT28" s="5">
        <f>""</f>
      </c>
      <c r="AU28" s="5">
        <f>""</f>
      </c>
      <c r="AV28" s="5" t="str">
        <f t="shared" si="43"/>
        <v>х</v>
      </c>
      <c r="AW28" s="5" t="str">
        <f t="shared" si="43"/>
        <v>х</v>
      </c>
      <c r="AX28" s="5" t="str">
        <f t="shared" si="43"/>
        <v>х</v>
      </c>
      <c r="AY28" s="5" t="str">
        <f t="shared" si="44"/>
        <v>нет</v>
      </c>
      <c r="AZ28" s="5" t="str">
        <f t="shared" si="45"/>
        <v>х</v>
      </c>
      <c r="BA28" s="5" t="str">
        <f t="shared" si="45"/>
        <v>х</v>
      </c>
      <c r="BB28" s="5" t="str">
        <f t="shared" si="45"/>
        <v>х</v>
      </c>
      <c r="BC28" s="5" t="str">
        <f t="shared" si="46"/>
        <v>нет</v>
      </c>
      <c r="BD28" s="5" t="str">
        <f t="shared" si="47"/>
        <v>х</v>
      </c>
      <c r="BE28" s="5" t="str">
        <f t="shared" si="47"/>
        <v>х</v>
      </c>
      <c r="BF28" s="5" t="str">
        <f t="shared" si="47"/>
        <v>х</v>
      </c>
      <c r="BG28" s="5" t="str">
        <f>"1979"</f>
        <v>1979</v>
      </c>
      <c r="BH28" s="5" t="str">
        <f>"85,00"</f>
        <v>85,00</v>
      </c>
      <c r="BI28" s="5" t="str">
        <f>"2022"</f>
        <v>2022</v>
      </c>
      <c r="BJ28" s="5" t="str">
        <f t="shared" si="48"/>
        <v>нет</v>
      </c>
      <c r="BK28" s="5">
        <f>""</f>
      </c>
      <c r="BL28" s="5">
        <f>""</f>
      </c>
      <c r="BM28" s="5">
        <f>""</f>
      </c>
      <c r="BN28" s="5" t="str">
        <f t="shared" si="49"/>
        <v>нет</v>
      </c>
      <c r="BO28" s="5">
        <f>""</f>
      </c>
      <c r="BP28" s="5">
        <f>""</f>
      </c>
      <c r="BQ28" s="5">
        <f>""</f>
      </c>
      <c r="BR28" s="5" t="str">
        <f>"1979"</f>
        <v>1979</v>
      </c>
      <c r="BS28" s="5" t="str">
        <f>"75,00"</f>
        <v>75,00</v>
      </c>
      <c r="BT28" s="5" t="str">
        <f>"2016"</f>
        <v>2016</v>
      </c>
      <c r="BU28" s="5" t="str">
        <f t="shared" si="50"/>
        <v>нет</v>
      </c>
      <c r="BV28" s="5" t="str">
        <f t="shared" si="51"/>
        <v>x</v>
      </c>
      <c r="BW28" s="5" t="str">
        <f t="shared" si="51"/>
        <v>x</v>
      </c>
      <c r="BX28" s="5" t="str">
        <f t="shared" si="51"/>
        <v>x</v>
      </c>
      <c r="BY28" s="5" t="str">
        <f t="shared" si="52"/>
        <v>нет</v>
      </c>
      <c r="BZ28" s="5" t="str">
        <f t="shared" si="53"/>
        <v>x</v>
      </c>
      <c r="CA28" s="5" t="str">
        <f t="shared" si="53"/>
        <v>x</v>
      </c>
      <c r="CB28" s="5" t="str">
        <f t="shared" si="53"/>
        <v>x</v>
      </c>
      <c r="CC28" s="5" t="str">
        <f>"1979"</f>
        <v>1979</v>
      </c>
      <c r="CD28" s="5" t="str">
        <f>"75,00"</f>
        <v>75,00</v>
      </c>
      <c r="CE28" s="5" t="str">
        <f>"2040"</f>
        <v>2040</v>
      </c>
      <c r="CF28" s="5" t="str">
        <f>"1979"</f>
        <v>1979</v>
      </c>
      <c r="CG28" s="5" t="str">
        <f>"56,00"</f>
        <v>56,00</v>
      </c>
      <c r="CH28" s="5" t="str">
        <f>"2029"</f>
        <v>2029</v>
      </c>
      <c r="CI28" s="5" t="str">
        <f>"20,00"</f>
        <v>20,00</v>
      </c>
      <c r="CJ28" s="5">
        <f>""</f>
      </c>
    </row>
    <row r="29" spans="1:88" ht="11.25" customHeight="1">
      <c r="A29" s="3" t="str">
        <f>"1.296"</f>
        <v>1.296</v>
      </c>
      <c r="B29" s="4" t="str">
        <f>"с. Чуровское, д.70"</f>
        <v>с. Чуровское, д.70</v>
      </c>
      <c r="C29" s="7" t="str">
        <f>"1983"</f>
        <v>1983</v>
      </c>
      <c r="D29" s="5" t="str">
        <f>"1983"</f>
        <v>1983</v>
      </c>
      <c r="E29" s="5" t="str">
        <f>"75,00"</f>
        <v>75,00</v>
      </c>
      <c r="F29" s="5" t="str">
        <f>"2032"</f>
        <v>2032</v>
      </c>
      <c r="G29" s="5" t="str">
        <f t="shared" si="33"/>
        <v>да</v>
      </c>
      <c r="H29" s="5" t="str">
        <f t="shared" si="34"/>
        <v>2009</v>
      </c>
      <c r="I29" s="5" t="str">
        <f t="shared" si="35"/>
        <v>40,00</v>
      </c>
      <c r="J29" s="5" t="str">
        <f>"2032"</f>
        <v>2032</v>
      </c>
      <c r="K29" s="5" t="str">
        <f t="shared" si="36"/>
        <v>нет</v>
      </c>
      <c r="L29" s="5">
        <f>""</f>
      </c>
      <c r="M29" s="5">
        <f>""</f>
      </c>
      <c r="N29" s="5">
        <f>""</f>
      </c>
      <c r="O29" s="8" t="str">
        <f>"1983"</f>
        <v>1983</v>
      </c>
      <c r="P29" s="5" t="str">
        <f>"75,00"</f>
        <v>75,00</v>
      </c>
      <c r="Q29" s="5" t="str">
        <f>"2027"</f>
        <v>2027</v>
      </c>
      <c r="R29" s="5" t="str">
        <f t="shared" si="37"/>
        <v>нет</v>
      </c>
      <c r="S29" s="5">
        <f>""</f>
      </c>
      <c r="T29" s="5">
        <f>""</f>
      </c>
      <c r="U29" s="5" t="str">
        <f>"2027"</f>
        <v>2027</v>
      </c>
      <c r="V29" s="5" t="str">
        <f t="shared" si="38"/>
        <v>нет</v>
      </c>
      <c r="W29" s="5">
        <f>""</f>
      </c>
      <c r="X29" s="5">
        <f>""</f>
      </c>
      <c r="Y29" s="9">
        <f>""</f>
      </c>
      <c r="Z29" s="5" t="str">
        <f>"1991"</f>
        <v>1991</v>
      </c>
      <c r="AA29" s="5" t="str">
        <f t="shared" si="39"/>
        <v>50,00</v>
      </c>
      <c r="AB29" s="5" t="str">
        <f>"2037"</f>
        <v>2037</v>
      </c>
      <c r="AC29" s="5" t="str">
        <f t="shared" si="40"/>
        <v>нет</v>
      </c>
      <c r="AD29" s="5">
        <f>""</f>
      </c>
      <c r="AE29" s="5">
        <f>""</f>
      </c>
      <c r="AF29" s="5" t="str">
        <f>"2020"</f>
        <v>2020</v>
      </c>
      <c r="AG29" s="5" t="str">
        <f t="shared" si="41"/>
        <v>нет</v>
      </c>
      <c r="AH29" s="5">
        <f>""</f>
      </c>
      <c r="AI29" s="5">
        <f>""</f>
      </c>
      <c r="AJ29" s="5">
        <f>""</f>
      </c>
      <c r="AK29" s="8" t="str">
        <f>"1983"</f>
        <v>1983</v>
      </c>
      <c r="AL29" s="5" t="str">
        <f>"75,00"</f>
        <v>75,00</v>
      </c>
      <c r="AM29" s="5" t="str">
        <f>"2030"</f>
        <v>2030</v>
      </c>
      <c r="AN29" s="5" t="str">
        <f>"да"</f>
        <v>да</v>
      </c>
      <c r="AO29" s="5" t="str">
        <f>"2012"</f>
        <v>2012</v>
      </c>
      <c r="AP29" s="5" t="str">
        <f>"10,00"</f>
        <v>10,00</v>
      </c>
      <c r="AQ29" s="5" t="str">
        <f>"2022"</f>
        <v>2022</v>
      </c>
      <c r="AR29" s="5" t="str">
        <f t="shared" si="42"/>
        <v>нет</v>
      </c>
      <c r="AS29" s="5">
        <f>""</f>
      </c>
      <c r="AT29" s="5">
        <f>""</f>
      </c>
      <c r="AU29" s="5">
        <f>""</f>
      </c>
      <c r="AV29" s="5" t="str">
        <f t="shared" si="43"/>
        <v>х</v>
      </c>
      <c r="AW29" s="5" t="str">
        <f t="shared" si="43"/>
        <v>х</v>
      </c>
      <c r="AX29" s="5" t="str">
        <f t="shared" si="43"/>
        <v>х</v>
      </c>
      <c r="AY29" s="5" t="str">
        <f t="shared" si="44"/>
        <v>нет</v>
      </c>
      <c r="AZ29" s="5" t="str">
        <f t="shared" si="45"/>
        <v>х</v>
      </c>
      <c r="BA29" s="5" t="str">
        <f t="shared" si="45"/>
        <v>х</v>
      </c>
      <c r="BB29" s="5" t="str">
        <f t="shared" si="45"/>
        <v>х</v>
      </c>
      <c r="BC29" s="5" t="str">
        <f t="shared" si="46"/>
        <v>нет</v>
      </c>
      <c r="BD29" s="5" t="str">
        <f t="shared" si="47"/>
        <v>х</v>
      </c>
      <c r="BE29" s="5" t="str">
        <f t="shared" si="47"/>
        <v>х</v>
      </c>
      <c r="BF29" s="5" t="str">
        <f t="shared" si="47"/>
        <v>х</v>
      </c>
      <c r="BG29" s="5" t="str">
        <f>"1983"</f>
        <v>1983</v>
      </c>
      <c r="BH29" s="5" t="str">
        <f>"75,00"</f>
        <v>75,00</v>
      </c>
      <c r="BI29" s="5" t="str">
        <f>"2023"</f>
        <v>2023</v>
      </c>
      <c r="BJ29" s="5" t="str">
        <f t="shared" si="48"/>
        <v>нет</v>
      </c>
      <c r="BK29" s="5">
        <f>""</f>
      </c>
      <c r="BL29" s="5">
        <f>""</f>
      </c>
      <c r="BM29" s="5">
        <f>""</f>
      </c>
      <c r="BN29" s="5" t="str">
        <f t="shared" si="49"/>
        <v>нет</v>
      </c>
      <c r="BO29" s="5">
        <f>""</f>
      </c>
      <c r="BP29" s="5">
        <f>""</f>
      </c>
      <c r="BQ29" s="5">
        <f>""</f>
      </c>
      <c r="BR29" s="5" t="str">
        <f>"2011"</f>
        <v>2011</v>
      </c>
      <c r="BS29" s="5" t="str">
        <f>"20,00"</f>
        <v>20,00</v>
      </c>
      <c r="BT29" s="5" t="str">
        <f>"2018"</f>
        <v>2018</v>
      </c>
      <c r="BU29" s="5" t="str">
        <f t="shared" si="50"/>
        <v>нет</v>
      </c>
      <c r="BV29" s="5" t="str">
        <f t="shared" si="51"/>
        <v>x</v>
      </c>
      <c r="BW29" s="5" t="str">
        <f t="shared" si="51"/>
        <v>x</v>
      </c>
      <c r="BX29" s="5" t="str">
        <f t="shared" si="51"/>
        <v>x</v>
      </c>
      <c r="BY29" s="5" t="str">
        <f t="shared" si="52"/>
        <v>нет</v>
      </c>
      <c r="BZ29" s="5" t="str">
        <f>"1983"</f>
        <v>1983</v>
      </c>
      <c r="CA29" s="5" t="str">
        <f>"50,00"</f>
        <v>50,00</v>
      </c>
      <c r="CB29" s="5" t="str">
        <f>"2038"</f>
        <v>2038</v>
      </c>
      <c r="CC29" s="5" t="str">
        <f>"1983"</f>
        <v>1983</v>
      </c>
      <c r="CD29" s="5" t="str">
        <f>"75,00"</f>
        <v>75,00</v>
      </c>
      <c r="CE29" s="5" t="str">
        <f>"2035"</f>
        <v>2035</v>
      </c>
      <c r="CF29" s="5" t="str">
        <f>"1983"</f>
        <v>1983</v>
      </c>
      <c r="CG29" s="5" t="str">
        <f>"50,00"</f>
        <v>50,00</v>
      </c>
      <c r="CH29" s="5" t="str">
        <f>"2033"</f>
        <v>2033</v>
      </c>
      <c r="CI29" s="5" t="str">
        <f>"0,00"</f>
        <v>0,00</v>
      </c>
      <c r="CJ29" s="5">
        <f>""</f>
      </c>
    </row>
    <row r="30" spans="1:88" ht="11.25" customHeight="1">
      <c r="A30" s="3" t="str">
        <f>"1.297"</f>
        <v>1.297</v>
      </c>
      <c r="B30" s="4" t="str">
        <f>"с. Чуровское, д.71"</f>
        <v>с. Чуровское, д.71</v>
      </c>
      <c r="C30" s="7" t="str">
        <f>"1992"</f>
        <v>1992</v>
      </c>
      <c r="D30" s="5" t="str">
        <f>"1992"</f>
        <v>1992</v>
      </c>
      <c r="E30" s="5" t="str">
        <f>"52,00"</f>
        <v>52,00</v>
      </c>
      <c r="F30" s="5" t="str">
        <f>"2035"</f>
        <v>2035</v>
      </c>
      <c r="G30" s="5" t="str">
        <f t="shared" si="33"/>
        <v>да</v>
      </c>
      <c r="H30" s="5" t="str">
        <f t="shared" si="34"/>
        <v>2009</v>
      </c>
      <c r="I30" s="5" t="str">
        <f t="shared" si="35"/>
        <v>40,00</v>
      </c>
      <c r="J30" s="5" t="str">
        <f>"2030"</f>
        <v>2030</v>
      </c>
      <c r="K30" s="5" t="str">
        <f t="shared" si="36"/>
        <v>нет</v>
      </c>
      <c r="L30" s="5">
        <f>""</f>
      </c>
      <c r="M30" s="5">
        <f>""</f>
      </c>
      <c r="N30" s="5">
        <f>""</f>
      </c>
      <c r="O30" s="8" t="str">
        <f>"1992"</f>
        <v>1992</v>
      </c>
      <c r="P30" s="5" t="str">
        <f>"52,00"</f>
        <v>52,00</v>
      </c>
      <c r="Q30" s="5" t="str">
        <f>"2023"</f>
        <v>2023</v>
      </c>
      <c r="R30" s="5" t="str">
        <f t="shared" si="37"/>
        <v>нет</v>
      </c>
      <c r="S30" s="5">
        <f>""</f>
      </c>
      <c r="T30" s="5">
        <f>""</f>
      </c>
      <c r="U30" s="5" t="str">
        <f>"2023"</f>
        <v>2023</v>
      </c>
      <c r="V30" s="5" t="str">
        <f t="shared" si="38"/>
        <v>нет</v>
      </c>
      <c r="W30" s="5">
        <f>""</f>
      </c>
      <c r="X30" s="5">
        <f>""</f>
      </c>
      <c r="Y30" s="9">
        <f>""</f>
      </c>
      <c r="Z30" s="5" t="str">
        <f>"1992"</f>
        <v>1992</v>
      </c>
      <c r="AA30" s="5" t="str">
        <f t="shared" si="39"/>
        <v>50,00</v>
      </c>
      <c r="AB30" s="5" t="str">
        <f>"2038"</f>
        <v>2038</v>
      </c>
      <c r="AC30" s="5" t="str">
        <f t="shared" si="40"/>
        <v>нет</v>
      </c>
      <c r="AD30" s="5">
        <f>""</f>
      </c>
      <c r="AE30" s="5">
        <f>""</f>
      </c>
      <c r="AF30" s="5" t="str">
        <f>"2018"</f>
        <v>2018</v>
      </c>
      <c r="AG30" s="5" t="str">
        <f t="shared" si="41"/>
        <v>нет</v>
      </c>
      <c r="AH30" s="5">
        <f>""</f>
      </c>
      <c r="AI30" s="5">
        <f>""</f>
      </c>
      <c r="AJ30" s="5">
        <f>""</f>
      </c>
      <c r="AK30" s="8" t="str">
        <f>"1992"</f>
        <v>1992</v>
      </c>
      <c r="AL30" s="5" t="str">
        <f>"70,00"</f>
        <v>70,00</v>
      </c>
      <c r="AM30" s="5" t="str">
        <f>"2031"</f>
        <v>2031</v>
      </c>
      <c r="AN30" s="5" t="str">
        <f>"да"</f>
        <v>да</v>
      </c>
      <c r="AO30" s="5" t="str">
        <f>"2012"</f>
        <v>2012</v>
      </c>
      <c r="AP30" s="5" t="str">
        <f>"10,00"</f>
        <v>10,00</v>
      </c>
      <c r="AQ30" s="5" t="str">
        <f>"2022"</f>
        <v>2022</v>
      </c>
      <c r="AR30" s="5" t="str">
        <f t="shared" si="42"/>
        <v>нет</v>
      </c>
      <c r="AS30" s="5">
        <f>""</f>
      </c>
      <c r="AT30" s="5">
        <f>""</f>
      </c>
      <c r="AU30" s="5">
        <f>""</f>
      </c>
      <c r="AV30" s="5" t="str">
        <f t="shared" si="43"/>
        <v>х</v>
      </c>
      <c r="AW30" s="5" t="str">
        <f t="shared" si="43"/>
        <v>х</v>
      </c>
      <c r="AX30" s="5" t="str">
        <f t="shared" si="43"/>
        <v>х</v>
      </c>
      <c r="AY30" s="5" t="str">
        <f t="shared" si="44"/>
        <v>нет</v>
      </c>
      <c r="AZ30" s="5" t="str">
        <f t="shared" si="45"/>
        <v>х</v>
      </c>
      <c r="BA30" s="5" t="str">
        <f t="shared" si="45"/>
        <v>х</v>
      </c>
      <c r="BB30" s="5" t="str">
        <f t="shared" si="45"/>
        <v>х</v>
      </c>
      <c r="BC30" s="5" t="str">
        <f t="shared" si="46"/>
        <v>нет</v>
      </c>
      <c r="BD30" s="5" t="str">
        <f t="shared" si="47"/>
        <v>х</v>
      </c>
      <c r="BE30" s="5" t="str">
        <f t="shared" si="47"/>
        <v>х</v>
      </c>
      <c r="BF30" s="5" t="str">
        <f t="shared" si="47"/>
        <v>х</v>
      </c>
      <c r="BG30" s="5" t="str">
        <f>"1992"</f>
        <v>1992</v>
      </c>
      <c r="BH30" s="5" t="str">
        <f>"52,00"</f>
        <v>52,00</v>
      </c>
      <c r="BI30" s="5" t="str">
        <f>"2032"</f>
        <v>2032</v>
      </c>
      <c r="BJ30" s="5" t="str">
        <f t="shared" si="48"/>
        <v>нет</v>
      </c>
      <c r="BK30" s="5">
        <f>""</f>
      </c>
      <c r="BL30" s="5">
        <f>""</f>
      </c>
      <c r="BM30" s="5">
        <f>""</f>
      </c>
      <c r="BN30" s="5" t="str">
        <f t="shared" si="49"/>
        <v>нет</v>
      </c>
      <c r="BO30" s="5">
        <f>""</f>
      </c>
      <c r="BP30" s="5">
        <f>""</f>
      </c>
      <c r="BQ30" s="5">
        <f>""</f>
      </c>
      <c r="BR30" s="5" t="str">
        <f>"1992"</f>
        <v>1992</v>
      </c>
      <c r="BS30" s="5" t="str">
        <f>"70,00"</f>
        <v>70,00</v>
      </c>
      <c r="BT30" s="5" t="str">
        <f>"2031"</f>
        <v>2031</v>
      </c>
      <c r="BU30" s="5" t="str">
        <f t="shared" si="50"/>
        <v>нет</v>
      </c>
      <c r="BV30" s="5" t="str">
        <f t="shared" si="51"/>
        <v>x</v>
      </c>
      <c r="BW30" s="5" t="str">
        <f t="shared" si="51"/>
        <v>x</v>
      </c>
      <c r="BX30" s="5" t="str">
        <f t="shared" si="51"/>
        <v>x</v>
      </c>
      <c r="BY30" s="5" t="str">
        <f t="shared" si="52"/>
        <v>нет</v>
      </c>
      <c r="BZ30" s="5" t="str">
        <f>"1992"</f>
        <v>1992</v>
      </c>
      <c r="CA30" s="5" t="str">
        <f>"35,00"</f>
        <v>35,00</v>
      </c>
      <c r="CB30" s="5" t="str">
        <f>"2039"</f>
        <v>2039</v>
      </c>
      <c r="CC30" s="5" t="str">
        <f>"1992"</f>
        <v>1992</v>
      </c>
      <c r="CD30" s="5" t="str">
        <f>"75,00"</f>
        <v>75,00</v>
      </c>
      <c r="CE30" s="5" t="str">
        <f>"2035"</f>
        <v>2035</v>
      </c>
      <c r="CF30" s="5" t="str">
        <f>"1992"</f>
        <v>1992</v>
      </c>
      <c r="CG30" s="5" t="str">
        <f>"35,00"</f>
        <v>35,00</v>
      </c>
      <c r="CH30" s="5" t="str">
        <f>"2015"</f>
        <v>2015</v>
      </c>
      <c r="CI30" s="5" t="str">
        <f>"27,00"</f>
        <v>27,00</v>
      </c>
      <c r="CJ30" s="5">
        <f>""</f>
      </c>
    </row>
    <row r="31" spans="1:88" ht="11.25" customHeight="1">
      <c r="A31" s="3" t="str">
        <f>"1.298"</f>
        <v>1.298</v>
      </c>
      <c r="B31" s="4" t="str">
        <f>"с. Чуровское, д.73"</f>
        <v>с. Чуровское, д.73</v>
      </c>
      <c r="C31" s="7" t="str">
        <f>"1987"</f>
        <v>1987</v>
      </c>
      <c r="D31" s="5" t="str">
        <f>"1987"</f>
        <v>1987</v>
      </c>
      <c r="E31" s="5" t="str">
        <f>"65,00"</f>
        <v>65,00</v>
      </c>
      <c r="F31" s="5" t="str">
        <f>"2034"</f>
        <v>2034</v>
      </c>
      <c r="G31" s="5" t="str">
        <f t="shared" si="33"/>
        <v>да</v>
      </c>
      <c r="H31" s="5" t="str">
        <f t="shared" si="34"/>
        <v>2009</v>
      </c>
      <c r="I31" s="5" t="str">
        <f t="shared" si="35"/>
        <v>40,00</v>
      </c>
      <c r="J31" s="5" t="str">
        <f>"2028"</f>
        <v>2028</v>
      </c>
      <c r="K31" s="5" t="str">
        <f t="shared" si="36"/>
        <v>нет</v>
      </c>
      <c r="L31" s="5">
        <f>""</f>
      </c>
      <c r="M31" s="5">
        <f>""</f>
      </c>
      <c r="N31" s="5">
        <f>""</f>
      </c>
      <c r="O31" s="8" t="str">
        <f>"1987"</f>
        <v>1987</v>
      </c>
      <c r="P31" s="5" t="str">
        <f>"65,00"</f>
        <v>65,00</v>
      </c>
      <c r="Q31" s="5" t="str">
        <f>"2024"</f>
        <v>2024</v>
      </c>
      <c r="R31" s="5" t="str">
        <f t="shared" si="37"/>
        <v>нет</v>
      </c>
      <c r="S31" s="5">
        <f>""</f>
      </c>
      <c r="T31" s="5">
        <f>""</f>
      </c>
      <c r="U31" s="5" t="str">
        <f>"2015"</f>
        <v>2015</v>
      </c>
      <c r="V31" s="5" t="str">
        <f t="shared" si="38"/>
        <v>нет</v>
      </c>
      <c r="W31" s="5">
        <f>""</f>
      </c>
      <c r="X31" s="5">
        <f>""</f>
      </c>
      <c r="Y31" s="9">
        <f>""</f>
      </c>
      <c r="Z31" s="5" t="str">
        <f>"1991"</f>
        <v>1991</v>
      </c>
      <c r="AA31" s="5" t="str">
        <f t="shared" si="39"/>
        <v>50,00</v>
      </c>
      <c r="AB31" s="5" t="str">
        <f>"2025"</f>
        <v>2025</v>
      </c>
      <c r="AC31" s="5" t="str">
        <f t="shared" si="40"/>
        <v>нет</v>
      </c>
      <c r="AD31" s="5">
        <f>""</f>
      </c>
      <c r="AE31" s="5">
        <f>""</f>
      </c>
      <c r="AF31" s="5" t="str">
        <f>"2017"</f>
        <v>2017</v>
      </c>
      <c r="AG31" s="5" t="str">
        <f t="shared" si="41"/>
        <v>нет</v>
      </c>
      <c r="AH31" s="5">
        <f>""</f>
      </c>
      <c r="AI31" s="5">
        <f>""</f>
      </c>
      <c r="AJ31" s="5">
        <f>""</f>
      </c>
      <c r="AK31" s="8" t="str">
        <f>"1987"</f>
        <v>1987</v>
      </c>
      <c r="AL31" s="5" t="str">
        <f>"86,00"</f>
        <v>86,00</v>
      </c>
      <c r="AM31" s="5" t="str">
        <f>"2032"</f>
        <v>2032</v>
      </c>
      <c r="AN31" s="5" t="str">
        <f>"да"</f>
        <v>да</v>
      </c>
      <c r="AO31" s="5" t="str">
        <f>"2012"</f>
        <v>2012</v>
      </c>
      <c r="AP31" s="5" t="str">
        <f>"10,00"</f>
        <v>10,00</v>
      </c>
      <c r="AQ31" s="5" t="str">
        <f>"2022"</f>
        <v>2022</v>
      </c>
      <c r="AR31" s="5" t="str">
        <f t="shared" si="42"/>
        <v>нет</v>
      </c>
      <c r="AS31" s="5">
        <f>""</f>
      </c>
      <c r="AT31" s="5">
        <f>""</f>
      </c>
      <c r="AU31" s="5">
        <f>""</f>
      </c>
      <c r="AV31" s="5" t="str">
        <f t="shared" si="43"/>
        <v>х</v>
      </c>
      <c r="AW31" s="5" t="str">
        <f t="shared" si="43"/>
        <v>х</v>
      </c>
      <c r="AX31" s="5" t="str">
        <f t="shared" si="43"/>
        <v>х</v>
      </c>
      <c r="AY31" s="5" t="str">
        <f>"х"</f>
        <v>х</v>
      </c>
      <c r="AZ31" s="5" t="str">
        <f t="shared" si="45"/>
        <v>х</v>
      </c>
      <c r="BA31" s="5" t="str">
        <f t="shared" si="45"/>
        <v>х</v>
      </c>
      <c r="BB31" s="5" t="str">
        <f t="shared" si="45"/>
        <v>х</v>
      </c>
      <c r="BC31" s="5" t="str">
        <f>"х"</f>
        <v>х</v>
      </c>
      <c r="BD31" s="5" t="str">
        <f t="shared" si="47"/>
        <v>х</v>
      </c>
      <c r="BE31" s="5" t="str">
        <f t="shared" si="47"/>
        <v>х</v>
      </c>
      <c r="BF31" s="5" t="str">
        <f t="shared" si="47"/>
        <v>х</v>
      </c>
      <c r="BG31" s="5" t="str">
        <f>"1987"</f>
        <v>1987</v>
      </c>
      <c r="BH31" s="5" t="str">
        <f>"65,00"</f>
        <v>65,00</v>
      </c>
      <c r="BI31" s="5" t="str">
        <f>"2027"</f>
        <v>2027</v>
      </c>
      <c r="BJ31" s="5" t="str">
        <f t="shared" si="48"/>
        <v>нет</v>
      </c>
      <c r="BK31" s="5">
        <f>""</f>
      </c>
      <c r="BL31" s="5">
        <f>""</f>
      </c>
      <c r="BM31" s="5">
        <f>""</f>
      </c>
      <c r="BN31" s="5" t="str">
        <f t="shared" si="49"/>
        <v>нет</v>
      </c>
      <c r="BO31" s="5">
        <f>""</f>
      </c>
      <c r="BP31" s="5">
        <f>""</f>
      </c>
      <c r="BQ31" s="5">
        <f>""</f>
      </c>
      <c r="BR31" s="5" t="str">
        <f>"1987"</f>
        <v>1987</v>
      </c>
      <c r="BS31" s="5" t="str">
        <f>"86,00"</f>
        <v>86,00</v>
      </c>
      <c r="BT31" s="5" t="str">
        <f>"2030"</f>
        <v>2030</v>
      </c>
      <c r="BU31" s="5" t="str">
        <f t="shared" si="50"/>
        <v>нет</v>
      </c>
      <c r="BV31" s="5" t="str">
        <f t="shared" si="51"/>
        <v>x</v>
      </c>
      <c r="BW31" s="5" t="str">
        <f t="shared" si="51"/>
        <v>x</v>
      </c>
      <c r="BX31" s="5" t="str">
        <f t="shared" si="51"/>
        <v>x</v>
      </c>
      <c r="BY31" s="5" t="str">
        <f t="shared" si="52"/>
        <v>нет</v>
      </c>
      <c r="BZ31" s="5" t="str">
        <f>"1987"</f>
        <v>1987</v>
      </c>
      <c r="CA31" s="5" t="str">
        <f>"43,00"</f>
        <v>43,00</v>
      </c>
      <c r="CB31" s="5" t="str">
        <f>"2037"</f>
        <v>2037</v>
      </c>
      <c r="CC31" s="5" t="str">
        <f>"1987"</f>
        <v>1987</v>
      </c>
      <c r="CD31" s="5" t="str">
        <f>"75,00"</f>
        <v>75,00</v>
      </c>
      <c r="CE31" s="5" t="str">
        <f>"2040"</f>
        <v>2040</v>
      </c>
      <c r="CF31" s="5" t="str">
        <f>"1987"</f>
        <v>1987</v>
      </c>
      <c r="CG31" s="5" t="str">
        <f>"43,00"</f>
        <v>43,00</v>
      </c>
      <c r="CH31" s="5" t="str">
        <f>"2037"</f>
        <v>2037</v>
      </c>
      <c r="CI31" s="5" t="str">
        <f>"27,00"</f>
        <v>27,00</v>
      </c>
      <c r="CJ31" s="5">
        <f>""</f>
      </c>
    </row>
    <row r="32" spans="1:88" ht="11.25" customHeight="1">
      <c r="A32" s="3" t="str">
        <f>"1.299"</f>
        <v>1.299</v>
      </c>
      <c r="B32" s="4" t="str">
        <f>"с. Чуровское, д.75"</f>
        <v>с. Чуровское, д.75</v>
      </c>
      <c r="C32" s="7" t="str">
        <f>"1982"</f>
        <v>1982</v>
      </c>
      <c r="D32" s="5" t="str">
        <f>"1982"</f>
        <v>1982</v>
      </c>
      <c r="E32" s="5" t="str">
        <f>"77,00"</f>
        <v>77,00</v>
      </c>
      <c r="F32" s="5" t="str">
        <f>"2027"</f>
        <v>2027</v>
      </c>
      <c r="G32" s="5" t="str">
        <f t="shared" si="33"/>
        <v>да</v>
      </c>
      <c r="H32" s="5" t="str">
        <f t="shared" si="34"/>
        <v>2009</v>
      </c>
      <c r="I32" s="5" t="str">
        <f t="shared" si="35"/>
        <v>40,00</v>
      </c>
      <c r="J32" s="5" t="str">
        <f>"2021"</f>
        <v>2021</v>
      </c>
      <c r="K32" s="5" t="str">
        <f t="shared" si="36"/>
        <v>нет</v>
      </c>
      <c r="L32" s="5">
        <f>""</f>
      </c>
      <c r="M32" s="5">
        <f>""</f>
      </c>
      <c r="N32" s="5">
        <f>""</f>
      </c>
      <c r="O32" s="8" t="str">
        <f>"1982"</f>
        <v>1982</v>
      </c>
      <c r="P32" s="5" t="str">
        <f>"75,00"</f>
        <v>75,00</v>
      </c>
      <c r="Q32" s="5" t="str">
        <f>"2019"</f>
        <v>2019</v>
      </c>
      <c r="R32" s="5" t="str">
        <f t="shared" si="37"/>
        <v>нет</v>
      </c>
      <c r="S32" s="5">
        <f>""</f>
      </c>
      <c r="T32" s="5">
        <f>""</f>
      </c>
      <c r="U32" s="5" t="str">
        <f>"2015"</f>
        <v>2015</v>
      </c>
      <c r="V32" s="5" t="str">
        <f t="shared" si="38"/>
        <v>нет</v>
      </c>
      <c r="W32" s="5">
        <f>""</f>
      </c>
      <c r="X32" s="5">
        <f>""</f>
      </c>
      <c r="Y32" s="9">
        <f>""</f>
      </c>
      <c r="Z32" s="5" t="str">
        <f>"1991"</f>
        <v>1991</v>
      </c>
      <c r="AA32" s="5" t="str">
        <f t="shared" si="39"/>
        <v>50,00</v>
      </c>
      <c r="AB32" s="5" t="str">
        <f>"2039"</f>
        <v>2039</v>
      </c>
      <c r="AC32" s="5" t="str">
        <f t="shared" si="40"/>
        <v>нет</v>
      </c>
      <c r="AD32" s="5">
        <f>""</f>
      </c>
      <c r="AE32" s="5">
        <f>""</f>
      </c>
      <c r="AF32" s="5" t="str">
        <f>"2017"</f>
        <v>2017</v>
      </c>
      <c r="AG32" s="5" t="str">
        <f t="shared" si="41"/>
        <v>нет</v>
      </c>
      <c r="AH32" s="5">
        <f>""</f>
      </c>
      <c r="AI32" s="5">
        <f>""</f>
      </c>
      <c r="AJ32" s="5">
        <f>""</f>
      </c>
      <c r="AK32" s="8" t="str">
        <f>"1982"</f>
        <v>1982</v>
      </c>
      <c r="AL32" s="5" t="str">
        <f>"100,00"</f>
        <v>100,00</v>
      </c>
      <c r="AM32" s="5" t="str">
        <f>"2033"</f>
        <v>2033</v>
      </c>
      <c r="AN32" s="5" t="str">
        <f>"да"</f>
        <v>да</v>
      </c>
      <c r="AO32" s="5" t="str">
        <f>"2012"</f>
        <v>2012</v>
      </c>
      <c r="AP32" s="5" t="str">
        <f>"10,00"</f>
        <v>10,00</v>
      </c>
      <c r="AQ32" s="5" t="str">
        <f>"2022"</f>
        <v>2022</v>
      </c>
      <c r="AR32" s="5" t="str">
        <f t="shared" si="42"/>
        <v>нет</v>
      </c>
      <c r="AS32" s="5">
        <f>""</f>
      </c>
      <c r="AT32" s="5">
        <f>""</f>
      </c>
      <c r="AU32" s="5">
        <f>""</f>
      </c>
      <c r="AV32" s="5" t="str">
        <f t="shared" si="43"/>
        <v>х</v>
      </c>
      <c r="AW32" s="5" t="str">
        <f t="shared" si="43"/>
        <v>х</v>
      </c>
      <c r="AX32" s="5" t="str">
        <f t="shared" si="43"/>
        <v>х</v>
      </c>
      <c r="AY32" s="5" t="str">
        <f>"х"</f>
        <v>х</v>
      </c>
      <c r="AZ32" s="5" t="str">
        <f t="shared" si="45"/>
        <v>х</v>
      </c>
      <c r="BA32" s="5" t="str">
        <f t="shared" si="45"/>
        <v>х</v>
      </c>
      <c r="BB32" s="5" t="str">
        <f t="shared" si="45"/>
        <v>х</v>
      </c>
      <c r="BC32" s="5" t="str">
        <f>"х"</f>
        <v>х</v>
      </c>
      <c r="BD32" s="5" t="str">
        <f t="shared" si="47"/>
        <v>х</v>
      </c>
      <c r="BE32" s="5" t="str">
        <f t="shared" si="47"/>
        <v>х</v>
      </c>
      <c r="BF32" s="5" t="str">
        <f t="shared" si="47"/>
        <v>х</v>
      </c>
      <c r="BG32" s="5" t="str">
        <f>"1982"</f>
        <v>1982</v>
      </c>
      <c r="BH32" s="5" t="str">
        <f>"77,00"</f>
        <v>77,00</v>
      </c>
      <c r="BI32" s="5" t="str">
        <f>"2025"</f>
        <v>2025</v>
      </c>
      <c r="BJ32" s="5" t="str">
        <f t="shared" si="48"/>
        <v>нет</v>
      </c>
      <c r="BK32" s="5">
        <f>""</f>
      </c>
      <c r="BL32" s="5">
        <f>""</f>
      </c>
      <c r="BM32" s="5">
        <f>""</f>
      </c>
      <c r="BN32" s="5" t="str">
        <f t="shared" si="49"/>
        <v>нет</v>
      </c>
      <c r="BO32" s="5">
        <f>""</f>
      </c>
      <c r="BP32" s="5">
        <f>""</f>
      </c>
      <c r="BQ32" s="5">
        <f>""</f>
      </c>
      <c r="BR32" s="5" t="str">
        <f>"2010"</f>
        <v>2010</v>
      </c>
      <c r="BS32" s="5" t="str">
        <f>"30,00"</f>
        <v>30,00</v>
      </c>
      <c r="BT32" s="5" t="str">
        <f>"2028"</f>
        <v>2028</v>
      </c>
      <c r="BU32" s="5" t="str">
        <f t="shared" si="50"/>
        <v>нет</v>
      </c>
      <c r="BV32" s="5" t="str">
        <f t="shared" si="51"/>
        <v>x</v>
      </c>
      <c r="BW32" s="5" t="str">
        <f t="shared" si="51"/>
        <v>x</v>
      </c>
      <c r="BX32" s="5" t="str">
        <f t="shared" si="51"/>
        <v>x</v>
      </c>
      <c r="BY32" s="5" t="str">
        <f t="shared" si="52"/>
        <v>нет</v>
      </c>
      <c r="BZ32" s="5" t="str">
        <f>"1982"</f>
        <v>1982</v>
      </c>
      <c r="CA32" s="5" t="str">
        <f>"51,00"</f>
        <v>51,00</v>
      </c>
      <c r="CB32" s="5" t="str">
        <f>"2038"</f>
        <v>2038</v>
      </c>
      <c r="CC32" s="5" t="str">
        <f>"1982"</f>
        <v>1982</v>
      </c>
      <c r="CD32" s="5" t="str">
        <f>"75,00"</f>
        <v>75,00</v>
      </c>
      <c r="CE32" s="5" t="str">
        <f>"2030"</f>
        <v>2030</v>
      </c>
      <c r="CF32" s="5" t="str">
        <f>"1982"</f>
        <v>1982</v>
      </c>
      <c r="CG32" s="5" t="str">
        <f>"43,00"</f>
        <v>43,00</v>
      </c>
      <c r="CH32" s="5" t="str">
        <f>"2037"</f>
        <v>2037</v>
      </c>
      <c r="CI32" s="5" t="str">
        <f>"31,00"</f>
        <v>31,00</v>
      </c>
      <c r="CJ32" s="5">
        <f>""</f>
      </c>
    </row>
    <row r="33" spans="1:88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ht="11.25" customHeight="1">
      <c r="A34" s="16" t="s">
        <v>33</v>
      </c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</sheetData>
  <sheetProtection/>
  <mergeCells count="71">
    <mergeCell ref="CF3:CH4"/>
    <mergeCell ref="D4:N4"/>
    <mergeCell ref="O4:Y4"/>
    <mergeCell ref="Z4:AJ4"/>
    <mergeCell ref="BR3:BT4"/>
    <mergeCell ref="AG5:AJ5"/>
    <mergeCell ref="A12:CJ12"/>
    <mergeCell ref="A8:CJ8"/>
    <mergeCell ref="A9:CJ9"/>
    <mergeCell ref="A10:CJ10"/>
    <mergeCell ref="A11:CJ11"/>
    <mergeCell ref="R5:U5"/>
    <mergeCell ref="BU3:BX4"/>
    <mergeCell ref="BY3:CB4"/>
    <mergeCell ref="CC3:CE4"/>
    <mergeCell ref="AK4:AU4"/>
    <mergeCell ref="AV4:BF4"/>
    <mergeCell ref="AA5:AA6"/>
    <mergeCell ref="AB5:AB6"/>
    <mergeCell ref="AX5:AX6"/>
    <mergeCell ref="AC5:AF5"/>
    <mergeCell ref="P5:P6"/>
    <mergeCell ref="A13:CJ13"/>
    <mergeCell ref="A2:A6"/>
    <mergeCell ref="B2:B6"/>
    <mergeCell ref="C2:C6"/>
    <mergeCell ref="D2:CH2"/>
    <mergeCell ref="CI2:CI6"/>
    <mergeCell ref="CJ2:CJ6"/>
    <mergeCell ref="D3:BQ3"/>
    <mergeCell ref="Q5:Q6"/>
    <mergeCell ref="AV5:AV6"/>
    <mergeCell ref="V5:Y5"/>
    <mergeCell ref="Z5:Z6"/>
    <mergeCell ref="BG4:BQ4"/>
    <mergeCell ref="D5:D6"/>
    <mergeCell ref="E5:E6"/>
    <mergeCell ref="F5:F6"/>
    <mergeCell ref="G5:J5"/>
    <mergeCell ref="K5:N5"/>
    <mergeCell ref="O5:O6"/>
    <mergeCell ref="BH5:BH6"/>
    <mergeCell ref="BI5:BI6"/>
    <mergeCell ref="BJ5:BM5"/>
    <mergeCell ref="BN5:BQ5"/>
    <mergeCell ref="BR5:BR6"/>
    <mergeCell ref="AK5:AK6"/>
    <mergeCell ref="AL5:AL6"/>
    <mergeCell ref="AM5:AM6"/>
    <mergeCell ref="AN5:AQ5"/>
    <mergeCell ref="AR5:AU5"/>
    <mergeCell ref="BX5:BX6"/>
    <mergeCell ref="BY5:BY6"/>
    <mergeCell ref="BZ5:BZ6"/>
    <mergeCell ref="CA5:CA6"/>
    <mergeCell ref="CB5:CB6"/>
    <mergeCell ref="AW5:AW6"/>
    <mergeCell ref="BT5:BT6"/>
    <mergeCell ref="AY5:BB5"/>
    <mergeCell ref="BC5:BF5"/>
    <mergeCell ref="BG5:BG6"/>
    <mergeCell ref="CC5:CC6"/>
    <mergeCell ref="CE5:CE6"/>
    <mergeCell ref="CF5:CF6"/>
    <mergeCell ref="CG5:CG6"/>
    <mergeCell ref="CH5:CH6"/>
    <mergeCell ref="BS5:BS6"/>
    <mergeCell ref="CD5:CD6"/>
    <mergeCell ref="BU5:BU6"/>
    <mergeCell ref="BV5:BV6"/>
    <mergeCell ref="BW5:BW6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0" customWidth="1"/>
    <col min="2" max="2" width="35.8515625" style="0" customWidth="1"/>
    <col min="3" max="6" width="15.421875" style="0" customWidth="1"/>
    <col min="7" max="7" width="12.7109375" style="0" customWidth="1"/>
  </cols>
  <sheetData>
    <row r="1" spans="1:7" ht="15">
      <c r="A1" s="10"/>
      <c r="B1" s="10"/>
      <c r="C1" s="10"/>
      <c r="D1" s="10"/>
      <c r="E1" s="10"/>
      <c r="F1" s="10"/>
      <c r="G1" s="10"/>
    </row>
    <row r="2" spans="1:7" ht="15" customHeight="1">
      <c r="A2" s="43" t="s">
        <v>0</v>
      </c>
      <c r="B2" s="43" t="s">
        <v>29</v>
      </c>
      <c r="C2" s="43" t="s">
        <v>30</v>
      </c>
      <c r="D2" s="43" t="s">
        <v>25</v>
      </c>
      <c r="E2" s="43"/>
      <c r="F2" s="43"/>
      <c r="G2" s="43" t="s">
        <v>31</v>
      </c>
    </row>
    <row r="3" spans="1:7" ht="15">
      <c r="A3" s="43"/>
      <c r="B3" s="43"/>
      <c r="C3" s="43"/>
      <c r="D3" s="11" t="s">
        <v>26</v>
      </c>
      <c r="E3" s="11" t="s">
        <v>27</v>
      </c>
      <c r="F3" s="11" t="s">
        <v>28</v>
      </c>
      <c r="G3" s="43"/>
    </row>
    <row r="4" spans="1:7" ht="15" customHeight="1">
      <c r="A4" s="5" t="str">
        <f>"1"</f>
        <v>1</v>
      </c>
      <c r="B4" s="4" t="s">
        <v>34</v>
      </c>
      <c r="C4" s="12">
        <v>299</v>
      </c>
      <c r="D4" s="12">
        <v>299</v>
      </c>
      <c r="E4" s="12">
        <v>0</v>
      </c>
      <c r="F4" s="12">
        <v>0</v>
      </c>
      <c r="G4" s="13">
        <v>100</v>
      </c>
    </row>
    <row r="5" spans="1:7" ht="18" customHeight="1">
      <c r="A5" s="44" t="s">
        <v>32</v>
      </c>
      <c r="B5" s="45"/>
      <c r="C5" s="14">
        <v>299</v>
      </c>
      <c r="D5" s="14">
        <v>299</v>
      </c>
      <c r="E5" s="14">
        <v>0</v>
      </c>
      <c r="F5" s="14">
        <v>0</v>
      </c>
      <c r="G5" s="15">
        <v>100</v>
      </c>
    </row>
  </sheetData>
  <sheetProtection/>
  <mergeCells count="6">
    <mergeCell ref="D2:F2"/>
    <mergeCell ref="G2:G3"/>
    <mergeCell ref="A5:B5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Изварин Антон</dc:creator>
  <cp:keywords/>
  <dc:description/>
  <cp:lastModifiedBy>user</cp:lastModifiedBy>
  <cp:lastPrinted>2013-10-28T10:00:16Z</cp:lastPrinted>
  <dcterms:created xsi:type="dcterms:W3CDTF">2013-10-22T13:48:50Z</dcterms:created>
  <dcterms:modified xsi:type="dcterms:W3CDTF">2014-04-01T13:28:47Z</dcterms:modified>
  <cp:category/>
  <cp:version/>
  <cp:contentType/>
  <cp:contentStatus/>
</cp:coreProperties>
</file>